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ORDINANCES\2022 ORDINANCES\"/>
    </mc:Choice>
  </mc:AlternateContent>
  <bookViews>
    <workbookView xWindow="360" yWindow="120" windowWidth="11355" windowHeight="8955"/>
  </bookViews>
  <sheets>
    <sheet name="ORDINANCE" sheetId="1" r:id="rId1"/>
    <sheet name="Sheet3" sheetId="3" r:id="rId2"/>
  </sheets>
  <definedNames>
    <definedName name="_xlnm.Print_Titles" localSheetId="0">ORDINANCE!$6:$6</definedName>
  </definedNames>
  <calcPr calcId="152511"/>
</workbook>
</file>

<file path=xl/calcChain.xml><?xml version="1.0" encoding="utf-8"?>
<calcChain xmlns="http://schemas.openxmlformats.org/spreadsheetml/2006/main">
  <c r="B210" i="1" l="1"/>
  <c r="B209" i="1"/>
  <c r="B208" i="1"/>
  <c r="B229" i="1"/>
  <c r="B228" i="1"/>
  <c r="B227" i="1"/>
  <c r="B226" i="1"/>
  <c r="B222" i="1"/>
  <c r="B216" i="1"/>
  <c r="B215" i="1"/>
  <c r="B199" i="1"/>
  <c r="B177" i="1"/>
  <c r="B176" i="1"/>
  <c r="B174" i="1"/>
  <c r="B171" i="1"/>
  <c r="B161" i="1"/>
  <c r="B160" i="1"/>
  <c r="B159" i="1"/>
  <c r="B158" i="1"/>
  <c r="B154" i="1" l="1"/>
  <c r="B153" i="1"/>
  <c r="B152" i="1"/>
  <c r="B151" i="1"/>
  <c r="B150" i="1"/>
  <c r="B149" i="1"/>
  <c r="B144" i="1"/>
  <c r="B143" i="1"/>
  <c r="B142" i="1"/>
  <c r="B141" i="1"/>
  <c r="B140" i="1"/>
  <c r="B139" i="1"/>
  <c r="B138" i="1"/>
  <c r="B137" i="1"/>
  <c r="B136" i="1"/>
  <c r="B146" i="1"/>
  <c r="B132" i="1" l="1"/>
  <c r="B129" i="1"/>
  <c r="B128" i="1"/>
  <c r="B127" i="1"/>
  <c r="B120" i="1"/>
  <c r="B119" i="1"/>
  <c r="B118" i="1"/>
  <c r="B113" i="1"/>
  <c r="B111" i="1"/>
  <c r="B110" i="1"/>
  <c r="B109" i="1"/>
  <c r="B108" i="1"/>
  <c r="B107" i="1"/>
  <c r="B104" i="1"/>
  <c r="B103" i="1"/>
  <c r="B101" i="1"/>
  <c r="B100" i="1"/>
  <c r="B99" i="1"/>
  <c r="B98" i="1"/>
  <c r="B97" i="1"/>
  <c r="B96" i="1"/>
  <c r="B93" i="1"/>
  <c r="B91" i="1"/>
  <c r="B90" i="1"/>
  <c r="B87" i="1"/>
  <c r="B86" i="1"/>
  <c r="B85" i="1"/>
  <c r="B58" i="1" l="1"/>
  <c r="B122" i="1" l="1"/>
  <c r="B123" i="1"/>
  <c r="B125" i="1"/>
  <c r="B77" i="1" l="1"/>
  <c r="B66" i="1"/>
  <c r="B65" i="1"/>
  <c r="B63" i="1"/>
  <c r="B61" i="1"/>
  <c r="B60" i="1"/>
  <c r="B11" i="1" l="1"/>
</calcChain>
</file>

<file path=xl/sharedStrings.xml><?xml version="1.0" encoding="utf-8"?>
<sst xmlns="http://schemas.openxmlformats.org/spreadsheetml/2006/main" count="536" uniqueCount="217">
  <si>
    <t>Job Title</t>
  </si>
  <si>
    <t>Period</t>
  </si>
  <si>
    <t>Days</t>
  </si>
  <si>
    <t>Positions</t>
  </si>
  <si>
    <t>GENERAL</t>
  </si>
  <si>
    <t>CLERK</t>
  </si>
  <si>
    <t>County Clerk</t>
  </si>
  <si>
    <t>First Deputy</t>
  </si>
  <si>
    <t>Deputy</t>
  </si>
  <si>
    <t>AUDITOR</t>
  </si>
  <si>
    <t>County Auditor</t>
  </si>
  <si>
    <t>TREASURER</t>
  </si>
  <si>
    <t>County Treasurer</t>
  </si>
  <si>
    <t>Clerical</t>
  </si>
  <si>
    <t>RECORDER</t>
  </si>
  <si>
    <t>County Recorder</t>
  </si>
  <si>
    <t>SURVEYOR</t>
  </si>
  <si>
    <t>CORONER</t>
  </si>
  <si>
    <t>County Coroner</t>
  </si>
  <si>
    <t>ASSESSOR</t>
  </si>
  <si>
    <t>County Assessor</t>
  </si>
  <si>
    <t>ELECTION</t>
  </si>
  <si>
    <t>Registration Clerk</t>
  </si>
  <si>
    <t>IV-D CHILD SUPPORT</t>
  </si>
  <si>
    <t>IV-D Administrator</t>
  </si>
  <si>
    <t>Administrative Assistant</t>
  </si>
  <si>
    <t>Deputy Prosecutor</t>
  </si>
  <si>
    <t>EXTENSION OFFICE</t>
  </si>
  <si>
    <t>Office Manager</t>
  </si>
  <si>
    <t>Merit Board</t>
  </si>
  <si>
    <t>Process Civil Server</t>
  </si>
  <si>
    <t xml:space="preserve">Status </t>
  </si>
  <si>
    <t>Elected</t>
  </si>
  <si>
    <t>Non-exempt</t>
  </si>
  <si>
    <t>Exempt</t>
  </si>
  <si>
    <t>Program Assistant</t>
  </si>
  <si>
    <t>Secretary</t>
  </si>
  <si>
    <t>PROBATION</t>
  </si>
  <si>
    <t>Chief Probation Officer</t>
  </si>
  <si>
    <t>Juvenile Probation Officer</t>
  </si>
  <si>
    <t>VETERANS SERVICES</t>
  </si>
  <si>
    <t>Veterans Officer</t>
  </si>
  <si>
    <t>PROSECUTOR</t>
  </si>
  <si>
    <t>COMMISSIONERS</t>
  </si>
  <si>
    <t>County Commissioners</t>
  </si>
  <si>
    <t>County Council</t>
  </si>
  <si>
    <t>Soil Conservation Deputy</t>
  </si>
  <si>
    <t>Soil Conservation Resource Tech</t>
  </si>
  <si>
    <t>Commissioners Attorney</t>
  </si>
  <si>
    <t>COURTHOUSE</t>
  </si>
  <si>
    <t>Custodian</t>
  </si>
  <si>
    <t>Part Time Custodian</t>
  </si>
  <si>
    <t>JAIL</t>
  </si>
  <si>
    <t>Head Cook</t>
  </si>
  <si>
    <t>Part Time Cook</t>
  </si>
  <si>
    <t>Matron</t>
  </si>
  <si>
    <t>Jailer</t>
  </si>
  <si>
    <t>Jail Commander</t>
  </si>
  <si>
    <t>Assistant Jail Commander</t>
  </si>
  <si>
    <t>Video Visitation</t>
  </si>
  <si>
    <t>Supervisors</t>
  </si>
  <si>
    <t>Part Time Jailer</t>
  </si>
  <si>
    <t>INFORMATION SERVICES</t>
  </si>
  <si>
    <t>Coordinator</t>
  </si>
  <si>
    <t>CIRCUIT COURT</t>
  </si>
  <si>
    <t>Deputy Court Reporter/Bailiff</t>
  </si>
  <si>
    <t>Court Reporter</t>
  </si>
  <si>
    <t>SUPERIOR COURT</t>
  </si>
  <si>
    <t>EMERGENCY MANAGEMENT</t>
  </si>
  <si>
    <t>Director</t>
  </si>
  <si>
    <t xml:space="preserve">HIGHWAY   </t>
  </si>
  <si>
    <t>Supervisor</t>
  </si>
  <si>
    <t>Mechanic</t>
  </si>
  <si>
    <t>Equipment Operator</t>
  </si>
  <si>
    <t>Part Time Dispatcher</t>
  </si>
  <si>
    <t>Dispatcher</t>
  </si>
  <si>
    <t>HEALTH</t>
  </si>
  <si>
    <t>Registrar</t>
  </si>
  <si>
    <t>Part Time RN</t>
  </si>
  <si>
    <t>Nurse</t>
  </si>
  <si>
    <t>Sanitarian</t>
  </si>
  <si>
    <t>Health Officer</t>
  </si>
  <si>
    <t>JUVENILE PROBATION USER FEES</t>
  </si>
  <si>
    <t>ADULT PROBATION USER FEES</t>
  </si>
  <si>
    <t>Deputy Probation Officer</t>
  </si>
  <si>
    <t>ADULT PROBATION ADMIN FEES</t>
  </si>
  <si>
    <t>HEALTH MAINTENANCE</t>
  </si>
  <si>
    <t>PROSECUTOR DEFERRAL</t>
  </si>
  <si>
    <t>Investigator</t>
  </si>
  <si>
    <t>Intern</t>
  </si>
  <si>
    <t>Non-emempt</t>
  </si>
  <si>
    <t>Maximum Wage Budgeted</t>
  </si>
  <si>
    <t>Chief Deputy</t>
  </si>
  <si>
    <t>Hour</t>
  </si>
  <si>
    <t>Health Department Assistant</t>
  </si>
  <si>
    <t>Assessment Tech I</t>
  </si>
  <si>
    <t>Chief Deputy Overtime</t>
  </si>
  <si>
    <t>Deputy Overtime</t>
  </si>
  <si>
    <t>Jailer Overtime</t>
  </si>
  <si>
    <t>Jail Commander Overtime</t>
  </si>
  <si>
    <t>Assistant Jail Commander OT</t>
  </si>
  <si>
    <t>Head Cook Overtime</t>
  </si>
  <si>
    <t>Matron Overtime</t>
  </si>
  <si>
    <t>Supervisors Overtime</t>
  </si>
  <si>
    <t>Dispatcher Overtime</t>
  </si>
  <si>
    <t>Justice Center Maintenance</t>
  </si>
  <si>
    <t>Chief Dispatcher/Coordinator</t>
  </si>
  <si>
    <t>Chief Disp/Coor Overtime</t>
  </si>
  <si>
    <t>PRN Nurse</t>
  </si>
  <si>
    <t>Administrator/Supplement</t>
  </si>
  <si>
    <t>Non-Exempt</t>
  </si>
  <si>
    <t>Board Member</t>
  </si>
  <si>
    <t>REDEVELOPMENT COMMISSION</t>
  </si>
  <si>
    <t>Board Members</t>
  </si>
  <si>
    <t>LOIT PUBLIC SAFETY</t>
  </si>
  <si>
    <t>Prosecutor</t>
  </si>
  <si>
    <t>Administrator</t>
  </si>
  <si>
    <t>Assistant Supervisor Dispatcher</t>
  </si>
  <si>
    <t>Asst Super Dispatcher Overtime</t>
  </si>
  <si>
    <t>Community Health Educator</t>
  </si>
  <si>
    <t>Overtime</t>
  </si>
  <si>
    <t xml:space="preserve">Exempt Plus </t>
  </si>
  <si>
    <t>non-exempt</t>
  </si>
  <si>
    <t>Exempt Plus</t>
  </si>
  <si>
    <t xml:space="preserve">Assessment Tech   </t>
  </si>
  <si>
    <t>Part Time Jail Maintenance</t>
  </si>
  <si>
    <t>PROSECUTOR IV-D INCENTIVE</t>
  </si>
  <si>
    <t>REASSESSMENT</t>
  </si>
  <si>
    <t>STATEWIDE 911</t>
  </si>
  <si>
    <t>JUVENILE PROBATION ADMIN FEES</t>
  </si>
  <si>
    <t>REHS Supervisor</t>
  </si>
  <si>
    <t>Election Board</t>
  </si>
  <si>
    <t>Computer Operator</t>
  </si>
  <si>
    <t>Clerk Election Board</t>
  </si>
  <si>
    <t>Clay County Council</t>
  </si>
  <si>
    <t>Attest:</t>
  </si>
  <si>
    <t>DRAINAGE BOARD</t>
  </si>
  <si>
    <t>Board</t>
  </si>
  <si>
    <t>perdiem</t>
  </si>
  <si>
    <t>Attorney</t>
  </si>
  <si>
    <t xml:space="preserve">Part Time </t>
  </si>
  <si>
    <t>Assistant Supervisor</t>
  </si>
  <si>
    <t>Sheriff</t>
  </si>
  <si>
    <t>Deputy Sergeant</t>
  </si>
  <si>
    <t>Level III Assessor</t>
  </si>
  <si>
    <t>ICE Driver</t>
  </si>
  <si>
    <t>SHERIFF</t>
  </si>
  <si>
    <t>Deputy Sergeant Overtime</t>
  </si>
  <si>
    <t>Mobile Home Assessor</t>
  </si>
  <si>
    <t>PTABOA</t>
  </si>
  <si>
    <t>per diem</t>
  </si>
  <si>
    <t>Assistant Supervisor Overtime</t>
  </si>
  <si>
    <t>Mechanic Overtime</t>
  </si>
  <si>
    <t>Part Time Overtime</t>
  </si>
  <si>
    <t>Equipment Operator Overtime</t>
  </si>
  <si>
    <t>COMMUNITY CORRECTIONS</t>
  </si>
  <si>
    <t>Case Mgr/Facilitator</t>
  </si>
  <si>
    <t>Home Detention/Surveillance</t>
  </si>
  <si>
    <t xml:space="preserve">Home Detention </t>
  </si>
  <si>
    <t>Work Crew Supervisor</t>
  </si>
  <si>
    <t>Level III Deputy Assessor</t>
  </si>
  <si>
    <t>Deputy Bailiff/Sub Court Reporter</t>
  </si>
  <si>
    <t>Jennifer M Flater, Auditor</t>
  </si>
  <si>
    <t>Casa</t>
  </si>
  <si>
    <t>LHD TRUST ACCOUNT</t>
  </si>
  <si>
    <t>Public Health Nurse</t>
  </si>
  <si>
    <t>Environmentalist</t>
  </si>
  <si>
    <t>Level II Deputy Assessor</t>
  </si>
  <si>
    <t>Level II Assessor</t>
  </si>
  <si>
    <t>PUBLIC HEALTH PREPAREDNESS GRANT</t>
  </si>
  <si>
    <t>Public Health Cooridnator/Nurse</t>
  </si>
  <si>
    <t>WIC</t>
  </si>
  <si>
    <t>Clinic Assistant</t>
  </si>
  <si>
    <t>CPA</t>
  </si>
  <si>
    <t>Dietician</t>
  </si>
  <si>
    <t>PT CPA</t>
  </si>
  <si>
    <t>Full Time Clerical</t>
  </si>
  <si>
    <t>Sheriff Statutory FY Adj</t>
  </si>
  <si>
    <t>Part Time Courthouse Security</t>
  </si>
  <si>
    <t>Pay Matrix</t>
  </si>
  <si>
    <t>$500.00-$5000.00</t>
  </si>
  <si>
    <t>Year</t>
  </si>
  <si>
    <t>County Surveyor (Licensed)</t>
  </si>
  <si>
    <t>County Surveyor (Not-Licensed)</t>
  </si>
  <si>
    <t>Daily</t>
  </si>
  <si>
    <t>Per Diem</t>
  </si>
  <si>
    <t>Part Time Staff Advocate</t>
  </si>
  <si>
    <t>Part Time Secretary</t>
  </si>
  <si>
    <t>PRE TRIAL DIVERSION</t>
  </si>
  <si>
    <t>RECORDERS PERPETUATION</t>
  </si>
  <si>
    <t>Deputy Recorder</t>
  </si>
  <si>
    <t>President of Board Additional Pay(Comm)</t>
  </si>
  <si>
    <t>President of Board Additional Pay(Council)</t>
  </si>
  <si>
    <t>Part Time Casa Admin Assist</t>
  </si>
  <si>
    <t>Part Time Casa Marketing</t>
  </si>
  <si>
    <t>1st Year Deputy</t>
  </si>
  <si>
    <t>Annual</t>
  </si>
  <si>
    <t>2% Stipend for all Part Time Employees</t>
  </si>
  <si>
    <t>Adult Probation Officer</t>
  </si>
  <si>
    <t>Part Time Clerical</t>
  </si>
  <si>
    <t>Maximum $3,100.00</t>
  </si>
  <si>
    <t>Maxmium $1,200.00</t>
  </si>
  <si>
    <t>2%Stipend(Raise) for PT Employees</t>
  </si>
  <si>
    <t>Cooridinator</t>
  </si>
  <si>
    <t>2% Stipend(Raise) FT Employees</t>
  </si>
  <si>
    <t>2% Stipend(Raise) FT &amp; PT Employees</t>
  </si>
  <si>
    <t>Summer Assistant</t>
  </si>
  <si>
    <t>2% Stipend for all FT Emp Including Elected Officials</t>
  </si>
  <si>
    <t>Secretary-County Treasurer</t>
  </si>
  <si>
    <r>
      <t xml:space="preserve">Presented to the Clay County Council, read in full and adopted this </t>
    </r>
    <r>
      <rPr>
        <u/>
        <sz val="10"/>
        <rFont val="Arial"/>
        <family val="2"/>
      </rPr>
      <t xml:space="preserve"> 5th    </t>
    </r>
    <r>
      <rPr>
        <sz val="10"/>
        <rFont val="Arial"/>
        <family val="2"/>
      </rPr>
      <t xml:space="preserve"> day of </t>
    </r>
    <r>
      <rPr>
        <u/>
        <sz val="10"/>
        <rFont val="Arial"/>
        <family val="2"/>
      </rPr>
      <t xml:space="preserve">December   </t>
    </r>
    <r>
      <rPr>
        <sz val="10"/>
        <rFont val="Arial"/>
        <family val="2"/>
      </rPr>
      <t>, 2022</t>
    </r>
  </si>
  <si>
    <t>Full Time Custodian</t>
  </si>
  <si>
    <t>ORDINANCE  2022-19  2023 SALARY</t>
  </si>
  <si>
    <r>
      <t xml:space="preserve">An Ordinance setting the </t>
    </r>
    <r>
      <rPr>
        <b/>
        <sz val="10"/>
        <rFont val="Arial"/>
        <family val="2"/>
      </rPr>
      <t xml:space="preserve">maximum </t>
    </r>
    <r>
      <rPr>
        <sz val="10"/>
        <rFont val="Arial"/>
        <family val="2"/>
      </rPr>
      <t>salaries of Clay County Employees for the year 2023.</t>
    </r>
  </si>
  <si>
    <t>Be it Ordained that the following wages to be paid in the year 2023, be for either an annual wage, a wage per month, a wage per day, or an hourly wage as so specified in each instance as follows:</t>
  </si>
  <si>
    <t xml:space="preserve"> PT employee</t>
  </si>
  <si>
    <t>1st Deputy only</t>
  </si>
  <si>
    <t xml:space="preserve"> oversees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</si>
</sst>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5" fillId="0" borderId="0" xfId="0" applyFont="1"/>
    <xf numFmtId="0" fontId="5" fillId="0" borderId="0" xfId="0" applyFont="1" applyAlignment="1"/>
    <xf numFmtId="0" fontId="0" fillId="0" borderId="0" xfId="0" applyFont="1" applyAlignment="1"/>
    <xf numFmtId="0" fontId="1" fillId="0" borderId="0" xfId="0" applyFont="1" applyAlignment="1"/>
    <xf numFmtId="0" fontId="0" fillId="0" borderId="0" xfId="0" applyAlignment="1">
      <alignment wrapText="1"/>
    </xf>
    <xf numFmtId="0" fontId="0" fillId="0" borderId="1" xfId="0" applyBorder="1"/>
    <xf numFmtId="0" fontId="1" fillId="0" borderId="0" xfId="0" applyFont="1" applyFill="1"/>
    <xf numFmtId="164" fontId="0" fillId="0" borderId="0" xfId="0" applyNumberFormat="1" applyFill="1" applyAlignment="1">
      <alignment horizontal="right"/>
    </xf>
    <xf numFmtId="0" fontId="0" fillId="0" borderId="0" xfId="0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0" fillId="0" borderId="0" xfId="0" applyFill="1"/>
    <xf numFmtId="164" fontId="1" fillId="0" borderId="0" xfId="0" applyNumberFormat="1" applyFont="1" applyAlignment="1">
      <alignment horizontal="right"/>
    </xf>
    <xf numFmtId="164" fontId="7" fillId="0" borderId="0" xfId="0" applyNumberFormat="1" applyFont="1" applyFill="1" applyAlignment="1">
      <alignment horizontal="right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0"/>
  <sheetViews>
    <sheetView tabSelected="1" topLeftCell="A94" zoomScaleNormal="100" workbookViewId="0">
      <selection activeCell="B212" sqref="B212"/>
    </sheetView>
  </sheetViews>
  <sheetFormatPr defaultRowHeight="12.75" x14ac:dyDescent="0.2"/>
  <cols>
    <col min="1" max="1" width="37" customWidth="1"/>
    <col min="2" max="2" width="15.7109375" style="16" customWidth="1"/>
    <col min="3" max="3" width="8.7109375" style="4" customWidth="1"/>
    <col min="4" max="4" width="5.28515625" style="4" bestFit="1" customWidth="1"/>
    <col min="5" max="5" width="8.85546875" style="5" customWidth="1"/>
    <col min="6" max="6" width="11.140625" style="3" customWidth="1"/>
  </cols>
  <sheetData>
    <row r="1" spans="1:7" ht="21.75" customHeight="1" x14ac:dyDescent="0.3">
      <c r="A1" s="32" t="s">
        <v>211</v>
      </c>
      <c r="B1" s="32"/>
      <c r="C1" s="32"/>
      <c r="D1" s="32"/>
      <c r="E1" s="32"/>
      <c r="F1" s="32"/>
    </row>
    <row r="3" spans="1:7" ht="27.75" customHeight="1" x14ac:dyDescent="0.2">
      <c r="A3" s="35" t="s">
        <v>212</v>
      </c>
      <c r="B3" s="35"/>
      <c r="C3" s="35"/>
      <c r="D3" s="35"/>
      <c r="E3" s="35"/>
      <c r="F3" s="35"/>
      <c r="G3" s="22"/>
    </row>
    <row r="4" spans="1:7" ht="40.5" customHeight="1" x14ac:dyDescent="0.2">
      <c r="A4" s="33" t="s">
        <v>213</v>
      </c>
      <c r="B4" s="33"/>
      <c r="C4" s="33"/>
      <c r="D4" s="33"/>
      <c r="E4" s="33"/>
      <c r="F4" s="33"/>
    </row>
    <row r="5" spans="1:7" ht="16.5" customHeight="1" x14ac:dyDescent="0.2">
      <c r="A5" s="6"/>
      <c r="B5" s="17"/>
      <c r="C5" s="15"/>
      <c r="D5" s="6"/>
      <c r="E5" s="6"/>
      <c r="F5" s="6"/>
    </row>
    <row r="6" spans="1:7" ht="25.5" x14ac:dyDescent="0.2">
      <c r="A6" s="7" t="s">
        <v>0</v>
      </c>
      <c r="B6" s="13" t="s">
        <v>91</v>
      </c>
      <c r="C6" s="8" t="s">
        <v>1</v>
      </c>
      <c r="D6" s="8" t="s">
        <v>2</v>
      </c>
      <c r="E6" s="8" t="s">
        <v>3</v>
      </c>
      <c r="F6" s="14" t="s">
        <v>31</v>
      </c>
      <c r="G6" s="1"/>
    </row>
    <row r="7" spans="1:7" x14ac:dyDescent="0.2">
      <c r="E7" s="9"/>
    </row>
    <row r="8" spans="1:7" ht="18" customHeight="1" x14ac:dyDescent="0.25">
      <c r="A8" s="18" t="s">
        <v>4</v>
      </c>
    </row>
    <row r="9" spans="1:7" x14ac:dyDescent="0.2">
      <c r="A9" s="2" t="s">
        <v>5</v>
      </c>
    </row>
    <row r="10" spans="1:7" x14ac:dyDescent="0.2">
      <c r="A10" s="1" t="s">
        <v>6</v>
      </c>
      <c r="B10" s="16">
        <v>51451</v>
      </c>
      <c r="C10" s="4" t="s">
        <v>181</v>
      </c>
      <c r="D10" s="11"/>
      <c r="E10" s="5">
        <v>1</v>
      </c>
      <c r="F10" s="3" t="s">
        <v>32</v>
      </c>
    </row>
    <row r="11" spans="1:7" x14ac:dyDescent="0.2">
      <c r="A11" s="1" t="s">
        <v>7</v>
      </c>
      <c r="B11" s="16">
        <f>18.33*103%</f>
        <v>18.879899999999999</v>
      </c>
      <c r="C11" s="4" t="s">
        <v>93</v>
      </c>
      <c r="D11" s="11"/>
      <c r="E11" s="5">
        <v>2</v>
      </c>
      <c r="F11" s="3" t="s">
        <v>34</v>
      </c>
    </row>
    <row r="12" spans="1:7" x14ac:dyDescent="0.2">
      <c r="A12" s="1" t="s">
        <v>8</v>
      </c>
      <c r="B12" s="16">
        <v>18.38</v>
      </c>
      <c r="C12" s="4" t="s">
        <v>93</v>
      </c>
      <c r="E12" s="9">
        <v>5</v>
      </c>
      <c r="F12" s="3" t="s">
        <v>33</v>
      </c>
    </row>
    <row r="13" spans="1:7" x14ac:dyDescent="0.2">
      <c r="A13" s="1" t="s">
        <v>13</v>
      </c>
      <c r="B13" s="16">
        <v>12.66</v>
      </c>
      <c r="C13" s="4" t="s">
        <v>93</v>
      </c>
      <c r="E13" s="9">
        <v>1</v>
      </c>
      <c r="F13" s="3" t="s">
        <v>33</v>
      </c>
    </row>
    <row r="14" spans="1:7" x14ac:dyDescent="0.2">
      <c r="A14" s="2" t="s">
        <v>9</v>
      </c>
    </row>
    <row r="15" spans="1:7" x14ac:dyDescent="0.2">
      <c r="A15" s="1" t="s">
        <v>10</v>
      </c>
      <c r="B15" s="16">
        <v>52014</v>
      </c>
      <c r="C15" s="4" t="s">
        <v>181</v>
      </c>
      <c r="D15" s="11"/>
      <c r="E15" s="5">
        <v>1</v>
      </c>
      <c r="F15" s="3" t="s">
        <v>32</v>
      </c>
    </row>
    <row r="16" spans="1:7" x14ac:dyDescent="0.2">
      <c r="A16" s="1" t="s">
        <v>7</v>
      </c>
      <c r="B16" s="16">
        <v>19.190000000000001</v>
      </c>
      <c r="C16" s="4" t="s">
        <v>93</v>
      </c>
      <c r="D16" s="11"/>
      <c r="E16" s="5">
        <v>1</v>
      </c>
      <c r="F16" s="3" t="s">
        <v>34</v>
      </c>
    </row>
    <row r="17" spans="1:7" x14ac:dyDescent="0.2">
      <c r="A17" s="1" t="s">
        <v>8</v>
      </c>
      <c r="B17" s="16">
        <v>18.38</v>
      </c>
      <c r="C17" s="4" t="s">
        <v>93</v>
      </c>
      <c r="E17" s="9">
        <v>3</v>
      </c>
      <c r="F17" s="3" t="s">
        <v>33</v>
      </c>
      <c r="G17" s="3"/>
    </row>
    <row r="18" spans="1:7" x14ac:dyDescent="0.2">
      <c r="A18" s="2" t="s">
        <v>11</v>
      </c>
    </row>
    <row r="19" spans="1:7" x14ac:dyDescent="0.2">
      <c r="A19" s="1" t="s">
        <v>12</v>
      </c>
      <c r="B19" s="16">
        <v>49339</v>
      </c>
      <c r="C19" s="4" t="s">
        <v>181</v>
      </c>
      <c r="E19" s="9">
        <v>1</v>
      </c>
      <c r="F19" s="3" t="s">
        <v>32</v>
      </c>
    </row>
    <row r="20" spans="1:7" x14ac:dyDescent="0.2">
      <c r="A20" s="1" t="s">
        <v>7</v>
      </c>
      <c r="B20" s="16">
        <v>18.66</v>
      </c>
      <c r="C20" s="4" t="s">
        <v>93</v>
      </c>
      <c r="D20" s="11"/>
      <c r="E20" s="5">
        <v>1</v>
      </c>
      <c r="F20" s="3" t="s">
        <v>34</v>
      </c>
      <c r="G20" t="s">
        <v>215</v>
      </c>
    </row>
    <row r="21" spans="1:7" x14ac:dyDescent="0.2">
      <c r="A21" s="1" t="s">
        <v>8</v>
      </c>
      <c r="B21" s="16">
        <v>18.38</v>
      </c>
      <c r="C21" s="4" t="s">
        <v>93</v>
      </c>
      <c r="E21" s="9">
        <v>1</v>
      </c>
      <c r="F21" s="3" t="s">
        <v>33</v>
      </c>
      <c r="G21" t="s">
        <v>216</v>
      </c>
    </row>
    <row r="22" spans="1:7" x14ac:dyDescent="0.2">
      <c r="A22" s="1" t="s">
        <v>13</v>
      </c>
      <c r="B22" s="16">
        <v>89.6</v>
      </c>
      <c r="C22" s="4" t="s">
        <v>184</v>
      </c>
      <c r="E22" s="9">
        <v>1</v>
      </c>
      <c r="F22" s="3" t="s">
        <v>33</v>
      </c>
      <c r="G22" t="s">
        <v>214</v>
      </c>
    </row>
    <row r="23" spans="1:7" x14ac:dyDescent="0.2">
      <c r="A23" s="2" t="s">
        <v>14</v>
      </c>
    </row>
    <row r="24" spans="1:7" x14ac:dyDescent="0.2">
      <c r="A24" s="1" t="s">
        <v>15</v>
      </c>
      <c r="B24" s="16">
        <v>48312</v>
      </c>
      <c r="C24" s="4" t="s">
        <v>181</v>
      </c>
      <c r="E24" s="9">
        <v>1</v>
      </c>
      <c r="F24" s="3" t="s">
        <v>32</v>
      </c>
    </row>
    <row r="25" spans="1:7" x14ac:dyDescent="0.2">
      <c r="A25" s="1" t="s">
        <v>7</v>
      </c>
      <c r="B25" s="16">
        <v>18.43</v>
      </c>
      <c r="C25" s="4" t="s">
        <v>93</v>
      </c>
      <c r="D25" s="11"/>
      <c r="E25" s="5">
        <v>1</v>
      </c>
      <c r="F25" s="3" t="s">
        <v>34</v>
      </c>
    </row>
    <row r="26" spans="1:7" x14ac:dyDescent="0.2">
      <c r="A26" s="1"/>
      <c r="D26" s="11"/>
    </row>
    <row r="27" spans="1:7" x14ac:dyDescent="0.2">
      <c r="A27" s="2" t="s">
        <v>146</v>
      </c>
      <c r="E27" s="9"/>
    </row>
    <row r="28" spans="1:7" x14ac:dyDescent="0.2">
      <c r="A28" s="1" t="s">
        <v>142</v>
      </c>
      <c r="B28" s="16">
        <v>99138</v>
      </c>
      <c r="C28" s="4" t="s">
        <v>181</v>
      </c>
      <c r="E28" s="5">
        <v>1</v>
      </c>
      <c r="F28" s="21" t="s">
        <v>32</v>
      </c>
    </row>
    <row r="29" spans="1:7" x14ac:dyDescent="0.2">
      <c r="A29" s="1" t="s">
        <v>177</v>
      </c>
      <c r="B29" s="16">
        <v>2000</v>
      </c>
      <c r="C29" s="4" t="s">
        <v>181</v>
      </c>
      <c r="F29" s="21"/>
    </row>
    <row r="30" spans="1:7" x14ac:dyDescent="0.2">
      <c r="A30" s="1" t="s">
        <v>92</v>
      </c>
      <c r="B30" s="16">
        <v>26.65</v>
      </c>
      <c r="C30" s="4" t="s">
        <v>93</v>
      </c>
      <c r="D30" s="11"/>
      <c r="E30" s="5">
        <v>1</v>
      </c>
      <c r="F30" s="21" t="s">
        <v>123</v>
      </c>
    </row>
    <row r="31" spans="1:7" x14ac:dyDescent="0.2">
      <c r="A31" s="1" t="s">
        <v>176</v>
      </c>
      <c r="B31" s="16">
        <v>18.899999999999999</v>
      </c>
      <c r="C31" s="4" t="s">
        <v>93</v>
      </c>
      <c r="E31" s="5">
        <v>1</v>
      </c>
      <c r="F31" s="21" t="s">
        <v>110</v>
      </c>
    </row>
    <row r="32" spans="1:7" x14ac:dyDescent="0.2">
      <c r="A32" s="1" t="s">
        <v>96</v>
      </c>
      <c r="B32" s="25">
        <v>39.97</v>
      </c>
      <c r="C32" s="4" t="s">
        <v>93</v>
      </c>
      <c r="D32" s="11"/>
      <c r="F32" s="20"/>
    </row>
    <row r="33" spans="1:6" x14ac:dyDescent="0.2">
      <c r="A33" s="1" t="s">
        <v>97</v>
      </c>
      <c r="B33" s="25">
        <v>32.54</v>
      </c>
      <c r="C33" s="4" t="s">
        <v>93</v>
      </c>
      <c r="E33" s="10"/>
    </row>
    <row r="34" spans="1:6" x14ac:dyDescent="0.2">
      <c r="A34" s="1" t="s">
        <v>147</v>
      </c>
      <c r="B34" s="16">
        <v>34.03</v>
      </c>
      <c r="C34" s="4" t="s">
        <v>93</v>
      </c>
      <c r="F34" s="21" t="s">
        <v>110</v>
      </c>
    </row>
    <row r="35" spans="1:6" x14ac:dyDescent="0.2">
      <c r="A35" s="1" t="s">
        <v>179</v>
      </c>
      <c r="B35" s="16" t="s">
        <v>180</v>
      </c>
      <c r="C35" s="4" t="s">
        <v>181</v>
      </c>
      <c r="F35" s="21"/>
    </row>
    <row r="36" spans="1:6" x14ac:dyDescent="0.2">
      <c r="A36" s="1" t="s">
        <v>178</v>
      </c>
      <c r="B36" s="16">
        <v>12.66</v>
      </c>
      <c r="C36" s="4" t="s">
        <v>93</v>
      </c>
      <c r="F36" s="21"/>
    </row>
    <row r="37" spans="1:6" x14ac:dyDescent="0.2">
      <c r="A37" s="1" t="s">
        <v>30</v>
      </c>
      <c r="B37" s="16">
        <v>12.66</v>
      </c>
      <c r="C37" s="4" t="s">
        <v>93</v>
      </c>
      <c r="F37" s="21"/>
    </row>
    <row r="38" spans="1:6" x14ac:dyDescent="0.2">
      <c r="A38" s="1"/>
      <c r="F38" s="21"/>
    </row>
    <row r="39" spans="1:6" x14ac:dyDescent="0.2">
      <c r="A39" s="2" t="s">
        <v>16</v>
      </c>
    </row>
    <row r="40" spans="1:6" x14ac:dyDescent="0.2">
      <c r="A40" s="1" t="s">
        <v>182</v>
      </c>
      <c r="B40" s="16">
        <v>46282</v>
      </c>
      <c r="C40" s="4" t="s">
        <v>181</v>
      </c>
      <c r="E40" s="9">
        <v>1</v>
      </c>
      <c r="F40" s="3" t="s">
        <v>32</v>
      </c>
    </row>
    <row r="41" spans="1:6" x14ac:dyDescent="0.2">
      <c r="A41" s="1" t="s">
        <v>183</v>
      </c>
      <c r="B41" s="16">
        <v>30854</v>
      </c>
      <c r="C41" s="4" t="s">
        <v>181</v>
      </c>
      <c r="E41" s="9"/>
      <c r="F41" s="3" t="s">
        <v>32</v>
      </c>
    </row>
    <row r="42" spans="1:6" x14ac:dyDescent="0.2">
      <c r="A42" s="2" t="s">
        <v>17</v>
      </c>
    </row>
    <row r="43" spans="1:6" x14ac:dyDescent="0.2">
      <c r="A43" s="1" t="s">
        <v>18</v>
      </c>
      <c r="B43" s="16">
        <v>12360</v>
      </c>
      <c r="C43" s="4" t="s">
        <v>181</v>
      </c>
      <c r="D43" s="11"/>
      <c r="E43" s="5">
        <v>1</v>
      </c>
      <c r="F43" s="3" t="s">
        <v>32</v>
      </c>
    </row>
    <row r="44" spans="1:6" x14ac:dyDescent="0.2">
      <c r="A44" s="2" t="s">
        <v>42</v>
      </c>
      <c r="E44" s="9"/>
    </row>
    <row r="45" spans="1:6" x14ac:dyDescent="0.2">
      <c r="A45" s="1" t="s">
        <v>115</v>
      </c>
      <c r="B45" s="16">
        <v>5000</v>
      </c>
      <c r="C45" s="4" t="s">
        <v>181</v>
      </c>
      <c r="E45" s="9">
        <v>1</v>
      </c>
      <c r="F45" s="20" t="s">
        <v>32</v>
      </c>
    </row>
    <row r="46" spans="1:6" x14ac:dyDescent="0.2">
      <c r="A46" s="1" t="s">
        <v>88</v>
      </c>
      <c r="B46" s="16">
        <v>32.409999999999997</v>
      </c>
      <c r="C46" s="12" t="s">
        <v>93</v>
      </c>
      <c r="E46" s="9">
        <v>1</v>
      </c>
      <c r="F46" s="20" t="s">
        <v>33</v>
      </c>
    </row>
    <row r="47" spans="1:6" x14ac:dyDescent="0.2">
      <c r="A47" s="1" t="s">
        <v>116</v>
      </c>
      <c r="B47" s="16">
        <v>18.38</v>
      </c>
      <c r="C47" s="4" t="s">
        <v>93</v>
      </c>
      <c r="E47" s="9">
        <v>3</v>
      </c>
      <c r="F47" s="20" t="s">
        <v>33</v>
      </c>
    </row>
    <row r="48" spans="1:6" x14ac:dyDescent="0.2">
      <c r="A48" s="2" t="s">
        <v>19</v>
      </c>
    </row>
    <row r="49" spans="1:6" x14ac:dyDescent="0.2">
      <c r="A49" s="1" t="s">
        <v>20</v>
      </c>
      <c r="B49" s="16">
        <v>48337</v>
      </c>
      <c r="C49" s="4" t="s">
        <v>181</v>
      </c>
      <c r="E49" s="9">
        <v>1</v>
      </c>
      <c r="F49" s="3" t="s">
        <v>32</v>
      </c>
    </row>
    <row r="50" spans="1:6" x14ac:dyDescent="0.2">
      <c r="A50" s="1" t="s">
        <v>144</v>
      </c>
      <c r="B50" s="16">
        <v>1500</v>
      </c>
      <c r="C50" s="4" t="s">
        <v>181</v>
      </c>
      <c r="E50" s="9">
        <v>1</v>
      </c>
      <c r="F50" s="20" t="s">
        <v>32</v>
      </c>
    </row>
    <row r="51" spans="1:6" x14ac:dyDescent="0.2">
      <c r="A51" s="1" t="s">
        <v>160</v>
      </c>
      <c r="B51" s="16">
        <v>500</v>
      </c>
      <c r="C51" s="4" t="s">
        <v>181</v>
      </c>
      <c r="E51" s="9">
        <v>3</v>
      </c>
    </row>
    <row r="52" spans="1:6" x14ac:dyDescent="0.2">
      <c r="A52" s="1" t="s">
        <v>168</v>
      </c>
      <c r="B52" s="16">
        <v>1000</v>
      </c>
      <c r="C52" s="4" t="s">
        <v>181</v>
      </c>
      <c r="E52" s="9">
        <v>1</v>
      </c>
      <c r="F52" s="20" t="s">
        <v>32</v>
      </c>
    </row>
    <row r="53" spans="1:6" x14ac:dyDescent="0.2">
      <c r="A53" s="1" t="s">
        <v>167</v>
      </c>
      <c r="B53" s="16">
        <v>500</v>
      </c>
      <c r="C53" s="4" t="s">
        <v>181</v>
      </c>
      <c r="E53" s="9">
        <v>3</v>
      </c>
    </row>
    <row r="54" spans="1:6" x14ac:dyDescent="0.2">
      <c r="A54" s="2" t="s">
        <v>21</v>
      </c>
    </row>
    <row r="55" spans="1:6" x14ac:dyDescent="0.2">
      <c r="A55" s="1" t="s">
        <v>22</v>
      </c>
      <c r="B55" s="16">
        <v>89.6</v>
      </c>
      <c r="C55" s="4" t="s">
        <v>184</v>
      </c>
      <c r="E55" s="9"/>
      <c r="F55" s="3" t="s">
        <v>33</v>
      </c>
    </row>
    <row r="56" spans="1:6" x14ac:dyDescent="0.2">
      <c r="A56" s="1" t="s">
        <v>131</v>
      </c>
      <c r="B56" s="25">
        <v>1225</v>
      </c>
      <c r="C56" s="4" t="s">
        <v>181</v>
      </c>
      <c r="E56" s="9">
        <v>2</v>
      </c>
      <c r="F56" s="20" t="s">
        <v>34</v>
      </c>
    </row>
    <row r="57" spans="1:6" x14ac:dyDescent="0.2">
      <c r="A57" s="1" t="s">
        <v>133</v>
      </c>
      <c r="B57" s="25">
        <v>1690</v>
      </c>
      <c r="C57" s="4" t="s">
        <v>181</v>
      </c>
      <c r="E57" s="9">
        <v>1</v>
      </c>
      <c r="F57" s="21" t="s">
        <v>34</v>
      </c>
    </row>
    <row r="58" spans="1:6" x14ac:dyDescent="0.2">
      <c r="A58" s="24" t="s">
        <v>132</v>
      </c>
      <c r="B58" s="25">
        <f>800*103%</f>
        <v>824</v>
      </c>
      <c r="C58" s="4" t="s">
        <v>181</v>
      </c>
      <c r="D58" s="26"/>
      <c r="E58" s="27"/>
      <c r="F58" s="28" t="s">
        <v>33</v>
      </c>
    </row>
    <row r="59" spans="1:6" x14ac:dyDescent="0.2">
      <c r="A59" s="2" t="s">
        <v>23</v>
      </c>
      <c r="B59" s="25"/>
    </row>
    <row r="60" spans="1:6" x14ac:dyDescent="0.2">
      <c r="A60" s="1" t="s">
        <v>24</v>
      </c>
      <c r="B60" s="16">
        <f>18.2*103%</f>
        <v>18.745999999999999</v>
      </c>
      <c r="C60" s="4" t="s">
        <v>93</v>
      </c>
      <c r="E60" s="9">
        <v>1</v>
      </c>
      <c r="F60" s="3" t="s">
        <v>33</v>
      </c>
    </row>
    <row r="61" spans="1:6" x14ac:dyDescent="0.2">
      <c r="A61" s="1" t="s">
        <v>25</v>
      </c>
      <c r="B61" s="16">
        <f>17.85*103%</f>
        <v>18.3855</v>
      </c>
      <c r="C61" s="4" t="s">
        <v>93</v>
      </c>
      <c r="E61" s="9">
        <v>3</v>
      </c>
      <c r="F61" s="3" t="s">
        <v>33</v>
      </c>
    </row>
    <row r="62" spans="1:6" x14ac:dyDescent="0.2">
      <c r="A62" s="1" t="s">
        <v>26</v>
      </c>
      <c r="B62" s="25">
        <v>15814</v>
      </c>
      <c r="C62" s="4" t="s">
        <v>181</v>
      </c>
      <c r="E62" s="9">
        <v>1</v>
      </c>
      <c r="F62" s="3" t="s">
        <v>34</v>
      </c>
    </row>
    <row r="63" spans="1:6" x14ac:dyDescent="0.2">
      <c r="A63" s="1" t="s">
        <v>26</v>
      </c>
      <c r="B63" s="16">
        <f>24*103%</f>
        <v>24.72</v>
      </c>
      <c r="C63" s="4" t="s">
        <v>93</v>
      </c>
      <c r="E63" s="9">
        <v>1</v>
      </c>
      <c r="F63" s="3" t="s">
        <v>34</v>
      </c>
    </row>
    <row r="64" spans="1:6" x14ac:dyDescent="0.2">
      <c r="A64" s="2" t="s">
        <v>27</v>
      </c>
    </row>
    <row r="65" spans="1:6" x14ac:dyDescent="0.2">
      <c r="A65" s="1" t="s">
        <v>28</v>
      </c>
      <c r="B65" s="16">
        <f>17*103%</f>
        <v>17.510000000000002</v>
      </c>
      <c r="C65" s="4" t="s">
        <v>93</v>
      </c>
      <c r="D65" s="11"/>
      <c r="E65" s="5">
        <v>1</v>
      </c>
      <c r="F65" s="3" t="s">
        <v>33</v>
      </c>
    </row>
    <row r="66" spans="1:6" x14ac:dyDescent="0.2">
      <c r="A66" s="1" t="s">
        <v>35</v>
      </c>
      <c r="B66" s="16">
        <f>16.96*103%</f>
        <v>17.468800000000002</v>
      </c>
      <c r="C66" s="4" t="s">
        <v>93</v>
      </c>
      <c r="E66" s="5">
        <v>1</v>
      </c>
      <c r="F66" s="3" t="s">
        <v>33</v>
      </c>
    </row>
    <row r="67" spans="1:6" x14ac:dyDescent="0.2">
      <c r="A67" s="1" t="s">
        <v>206</v>
      </c>
      <c r="B67" s="16">
        <v>12.66</v>
      </c>
      <c r="C67" s="4" t="s">
        <v>93</v>
      </c>
      <c r="E67" s="5">
        <v>0</v>
      </c>
      <c r="F67" s="3" t="s">
        <v>33</v>
      </c>
    </row>
    <row r="68" spans="1:6" x14ac:dyDescent="0.2">
      <c r="A68" s="2" t="s">
        <v>37</v>
      </c>
    </row>
    <row r="69" spans="1:6" x14ac:dyDescent="0.2">
      <c r="A69" s="1" t="s">
        <v>38</v>
      </c>
      <c r="B69" s="25">
        <v>41.26</v>
      </c>
      <c r="C69" s="12" t="s">
        <v>93</v>
      </c>
      <c r="E69" s="5">
        <v>1</v>
      </c>
      <c r="F69" s="20" t="s">
        <v>34</v>
      </c>
    </row>
    <row r="70" spans="1:6" x14ac:dyDescent="0.2">
      <c r="A70" s="1" t="s">
        <v>198</v>
      </c>
      <c r="B70" s="25">
        <v>28.93</v>
      </c>
      <c r="C70" s="12" t="s">
        <v>93</v>
      </c>
      <c r="E70" s="5">
        <v>1</v>
      </c>
      <c r="F70" s="20" t="s">
        <v>33</v>
      </c>
    </row>
    <row r="71" spans="1:6" x14ac:dyDescent="0.2">
      <c r="A71" s="1" t="s">
        <v>39</v>
      </c>
      <c r="B71" s="31">
        <v>22.53</v>
      </c>
      <c r="C71" s="4" t="s">
        <v>93</v>
      </c>
      <c r="E71" s="5">
        <v>1</v>
      </c>
      <c r="F71" s="3" t="s">
        <v>33</v>
      </c>
    </row>
    <row r="72" spans="1:6" x14ac:dyDescent="0.2">
      <c r="A72" s="2" t="s">
        <v>136</v>
      </c>
    </row>
    <row r="73" spans="1:6" x14ac:dyDescent="0.2">
      <c r="A73" s="1" t="s">
        <v>137</v>
      </c>
      <c r="B73" s="25">
        <v>65</v>
      </c>
      <c r="C73" s="4" t="s">
        <v>185</v>
      </c>
      <c r="E73" s="5">
        <v>5</v>
      </c>
    </row>
    <row r="74" spans="1:6" x14ac:dyDescent="0.2">
      <c r="A74" s="1" t="s">
        <v>36</v>
      </c>
      <c r="B74" s="25">
        <v>65</v>
      </c>
      <c r="C74" s="4" t="s">
        <v>185</v>
      </c>
      <c r="E74" s="5">
        <v>1</v>
      </c>
    </row>
    <row r="75" spans="1:6" x14ac:dyDescent="0.2">
      <c r="A75" s="1" t="s">
        <v>139</v>
      </c>
      <c r="B75" s="25">
        <v>65</v>
      </c>
      <c r="C75" s="4" t="s">
        <v>185</v>
      </c>
      <c r="E75" s="5">
        <v>1</v>
      </c>
    </row>
    <row r="76" spans="1:6" x14ac:dyDescent="0.2">
      <c r="A76" s="2" t="s">
        <v>40</v>
      </c>
    </row>
    <row r="77" spans="1:6" x14ac:dyDescent="0.2">
      <c r="A77" s="1" t="s">
        <v>41</v>
      </c>
      <c r="B77" s="16">
        <f>15.97*103%</f>
        <v>16.449100000000001</v>
      </c>
      <c r="C77" s="4" t="s">
        <v>93</v>
      </c>
      <c r="E77" s="5">
        <v>1</v>
      </c>
      <c r="F77" s="3" t="s">
        <v>34</v>
      </c>
    </row>
    <row r="78" spans="1:6" x14ac:dyDescent="0.2">
      <c r="A78" s="2" t="s">
        <v>43</v>
      </c>
    </row>
    <row r="79" spans="1:6" x14ac:dyDescent="0.2">
      <c r="A79" s="1" t="s">
        <v>44</v>
      </c>
      <c r="B79" s="25">
        <v>25579</v>
      </c>
      <c r="C79" s="4" t="s">
        <v>181</v>
      </c>
      <c r="E79" s="5">
        <v>3</v>
      </c>
      <c r="F79" s="3" t="s">
        <v>32</v>
      </c>
    </row>
    <row r="80" spans="1:6" x14ac:dyDescent="0.2">
      <c r="A80" s="1" t="s">
        <v>45</v>
      </c>
      <c r="B80" s="16">
        <v>8184</v>
      </c>
      <c r="C80" s="4" t="s">
        <v>181</v>
      </c>
      <c r="E80" s="5">
        <v>7</v>
      </c>
      <c r="F80" s="3" t="s">
        <v>32</v>
      </c>
    </row>
    <row r="81" spans="1:6" x14ac:dyDescent="0.2">
      <c r="A81" s="1" t="s">
        <v>191</v>
      </c>
      <c r="B81" s="16">
        <v>2292</v>
      </c>
    </row>
    <row r="82" spans="1:6" x14ac:dyDescent="0.2">
      <c r="A82" s="1" t="s">
        <v>192</v>
      </c>
      <c r="B82" s="16">
        <v>662</v>
      </c>
    </row>
    <row r="83" spans="1:6" x14ac:dyDescent="0.2">
      <c r="A83" s="1" t="s">
        <v>207</v>
      </c>
      <c r="B83" s="30" t="s">
        <v>200</v>
      </c>
      <c r="C83" s="4" t="s">
        <v>196</v>
      </c>
    </row>
    <row r="84" spans="1:6" x14ac:dyDescent="0.2">
      <c r="A84" s="1" t="s">
        <v>197</v>
      </c>
      <c r="B84" s="16" t="s">
        <v>201</v>
      </c>
      <c r="C84" s="4" t="s">
        <v>196</v>
      </c>
    </row>
    <row r="85" spans="1:6" x14ac:dyDescent="0.2">
      <c r="A85" s="1" t="s">
        <v>46</v>
      </c>
      <c r="B85" s="16">
        <f>17.14*103%</f>
        <v>17.654199999999999</v>
      </c>
      <c r="C85" s="4" t="s">
        <v>93</v>
      </c>
      <c r="E85" s="5">
        <v>1</v>
      </c>
      <c r="F85" s="3" t="s">
        <v>33</v>
      </c>
    </row>
    <row r="86" spans="1:6" x14ac:dyDescent="0.2">
      <c r="A86" s="1" t="s">
        <v>47</v>
      </c>
      <c r="B86" s="16">
        <f>19.09*103%</f>
        <v>19.662700000000001</v>
      </c>
      <c r="C86" s="4" t="s">
        <v>93</v>
      </c>
      <c r="E86" s="5">
        <v>1</v>
      </c>
      <c r="F86" s="3" t="s">
        <v>33</v>
      </c>
    </row>
    <row r="87" spans="1:6" x14ac:dyDescent="0.2">
      <c r="A87" s="1" t="s">
        <v>48</v>
      </c>
      <c r="B87" s="16">
        <f>8.75*103%</f>
        <v>9.0125000000000011</v>
      </c>
      <c r="C87" s="4" t="s">
        <v>93</v>
      </c>
      <c r="E87" s="5">
        <v>1</v>
      </c>
      <c r="F87" s="3" t="s">
        <v>34</v>
      </c>
    </row>
    <row r="88" spans="1:6" x14ac:dyDescent="0.2">
      <c r="A88" s="1" t="s">
        <v>199</v>
      </c>
      <c r="B88" s="16">
        <v>12.66</v>
      </c>
      <c r="C88" s="12" t="s">
        <v>93</v>
      </c>
      <c r="E88" s="5">
        <v>1</v>
      </c>
      <c r="F88" s="20" t="s">
        <v>33</v>
      </c>
    </row>
    <row r="89" spans="1:6" x14ac:dyDescent="0.2">
      <c r="A89" s="2" t="s">
        <v>49</v>
      </c>
    </row>
    <row r="90" spans="1:6" x14ac:dyDescent="0.2">
      <c r="A90" s="1" t="s">
        <v>50</v>
      </c>
      <c r="B90" s="16">
        <f>18.6*103%</f>
        <v>19.158000000000001</v>
      </c>
      <c r="C90" s="4" t="s">
        <v>93</v>
      </c>
      <c r="E90" s="5">
        <v>1</v>
      </c>
      <c r="F90" s="3" t="s">
        <v>33</v>
      </c>
    </row>
    <row r="91" spans="1:6" x14ac:dyDescent="0.2">
      <c r="A91" s="1" t="s">
        <v>105</v>
      </c>
      <c r="B91" s="16">
        <f>24.62*103%</f>
        <v>25.358600000000003</v>
      </c>
      <c r="C91" s="4" t="s">
        <v>93</v>
      </c>
      <c r="E91" s="5">
        <v>1</v>
      </c>
      <c r="F91" s="3" t="s">
        <v>33</v>
      </c>
    </row>
    <row r="92" spans="1:6" x14ac:dyDescent="0.2">
      <c r="A92" s="1" t="s">
        <v>210</v>
      </c>
      <c r="B92" s="16">
        <v>16.5</v>
      </c>
      <c r="C92" s="4" t="s">
        <v>93</v>
      </c>
      <c r="E92" s="5">
        <v>1</v>
      </c>
      <c r="F92" s="3" t="s">
        <v>33</v>
      </c>
    </row>
    <row r="93" spans="1:6" x14ac:dyDescent="0.2">
      <c r="A93" s="1" t="s">
        <v>125</v>
      </c>
      <c r="B93" s="16">
        <f>17.38*103%</f>
        <v>17.901399999999999</v>
      </c>
      <c r="C93" s="4" t="s">
        <v>93</v>
      </c>
      <c r="E93" s="5">
        <v>1</v>
      </c>
      <c r="F93" s="3" t="s">
        <v>33</v>
      </c>
    </row>
    <row r="94" spans="1:6" x14ac:dyDescent="0.2">
      <c r="A94" s="1" t="s">
        <v>51</v>
      </c>
      <c r="B94" s="16">
        <v>89.6</v>
      </c>
      <c r="C94" s="4" t="s">
        <v>184</v>
      </c>
      <c r="F94" s="3" t="s">
        <v>33</v>
      </c>
    </row>
    <row r="95" spans="1:6" x14ac:dyDescent="0.2">
      <c r="A95" s="2" t="s">
        <v>52</v>
      </c>
    </row>
    <row r="96" spans="1:6" x14ac:dyDescent="0.2">
      <c r="A96" s="1" t="s">
        <v>57</v>
      </c>
      <c r="B96" s="16">
        <f>17.61*103%</f>
        <v>18.138300000000001</v>
      </c>
      <c r="C96" s="4" t="s">
        <v>93</v>
      </c>
      <c r="E96" s="5">
        <v>1</v>
      </c>
      <c r="F96" s="21" t="s">
        <v>121</v>
      </c>
    </row>
    <row r="97" spans="1:6" x14ac:dyDescent="0.2">
      <c r="A97" s="1" t="s">
        <v>99</v>
      </c>
      <c r="B97" s="25">
        <f>26.42*103%</f>
        <v>27.212600000000002</v>
      </c>
      <c r="C97" s="4" t="s">
        <v>93</v>
      </c>
      <c r="F97" s="21" t="s">
        <v>120</v>
      </c>
    </row>
    <row r="98" spans="1:6" x14ac:dyDescent="0.2">
      <c r="A98" s="1" t="s">
        <v>58</v>
      </c>
      <c r="B98" s="16">
        <f>16.97*103%</f>
        <v>17.479099999999999</v>
      </c>
      <c r="C98" s="4" t="s">
        <v>93</v>
      </c>
      <c r="E98" s="5">
        <v>1</v>
      </c>
      <c r="F98" s="3" t="s">
        <v>33</v>
      </c>
    </row>
    <row r="99" spans="1:6" x14ac:dyDescent="0.2">
      <c r="A99" s="1" t="s">
        <v>100</v>
      </c>
      <c r="B99" s="25">
        <f>25.46*103%</f>
        <v>26.223800000000001</v>
      </c>
      <c r="C99" s="4" t="s">
        <v>93</v>
      </c>
    </row>
    <row r="100" spans="1:6" x14ac:dyDescent="0.2">
      <c r="A100" s="1" t="s">
        <v>53</v>
      </c>
      <c r="B100" s="16">
        <f>14.85*103%</f>
        <v>15.295500000000001</v>
      </c>
      <c r="C100" s="4" t="s">
        <v>93</v>
      </c>
      <c r="E100" s="5">
        <v>1</v>
      </c>
      <c r="F100" s="3" t="s">
        <v>33</v>
      </c>
    </row>
    <row r="101" spans="1:6" x14ac:dyDescent="0.2">
      <c r="A101" s="1" t="s">
        <v>101</v>
      </c>
      <c r="B101" s="25">
        <f>22.26*103%</f>
        <v>22.927800000000001</v>
      </c>
      <c r="C101" s="4" t="s">
        <v>93</v>
      </c>
    </row>
    <row r="102" spans="1:6" x14ac:dyDescent="0.2">
      <c r="A102" s="1" t="s">
        <v>54</v>
      </c>
      <c r="B102" s="16">
        <v>12.66</v>
      </c>
      <c r="C102" s="4" t="s">
        <v>93</v>
      </c>
      <c r="F102" s="3" t="s">
        <v>33</v>
      </c>
    </row>
    <row r="103" spans="1:6" x14ac:dyDescent="0.2">
      <c r="A103" s="1" t="s">
        <v>55</v>
      </c>
      <c r="B103" s="16">
        <f>19.67*103%</f>
        <v>20.260100000000001</v>
      </c>
      <c r="C103" s="4" t="s">
        <v>93</v>
      </c>
      <c r="E103" s="5">
        <v>1</v>
      </c>
      <c r="F103" s="3" t="s">
        <v>33</v>
      </c>
    </row>
    <row r="104" spans="1:6" x14ac:dyDescent="0.2">
      <c r="A104" s="1" t="s">
        <v>102</v>
      </c>
      <c r="B104" s="25">
        <f>29.5*103%</f>
        <v>30.385000000000002</v>
      </c>
      <c r="C104" s="4" t="s">
        <v>93</v>
      </c>
    </row>
    <row r="105" spans="1:6" x14ac:dyDescent="0.2">
      <c r="A105" s="1" t="s">
        <v>61</v>
      </c>
      <c r="B105" s="16">
        <v>12.66</v>
      </c>
      <c r="C105" s="4" t="s">
        <v>93</v>
      </c>
      <c r="F105" s="3" t="s">
        <v>33</v>
      </c>
    </row>
    <row r="106" spans="1:6" x14ac:dyDescent="0.2">
      <c r="A106" s="1" t="s">
        <v>59</v>
      </c>
      <c r="B106" s="16">
        <v>12.66</v>
      </c>
      <c r="C106" s="4" t="s">
        <v>93</v>
      </c>
      <c r="F106" s="3" t="s">
        <v>33</v>
      </c>
    </row>
    <row r="107" spans="1:6" x14ac:dyDescent="0.2">
      <c r="A107" s="1" t="s">
        <v>60</v>
      </c>
      <c r="B107" s="16">
        <f>15.43*103%</f>
        <v>15.892900000000001</v>
      </c>
      <c r="C107" s="4" t="s">
        <v>93</v>
      </c>
      <c r="E107" s="5">
        <v>5</v>
      </c>
      <c r="F107" s="3" t="s">
        <v>33</v>
      </c>
    </row>
    <row r="108" spans="1:6" x14ac:dyDescent="0.2">
      <c r="A108" s="1" t="s">
        <v>103</v>
      </c>
      <c r="B108" s="25">
        <f>23.14*103%</f>
        <v>23.834200000000003</v>
      </c>
      <c r="C108" s="4" t="s">
        <v>93</v>
      </c>
    </row>
    <row r="109" spans="1:6" x14ac:dyDescent="0.2">
      <c r="A109" s="1" t="s">
        <v>56</v>
      </c>
      <c r="B109" s="16">
        <f>15.28*103%</f>
        <v>15.7384</v>
      </c>
      <c r="C109" s="4" t="s">
        <v>93</v>
      </c>
      <c r="E109" s="5">
        <v>16</v>
      </c>
      <c r="F109" s="3" t="s">
        <v>33</v>
      </c>
    </row>
    <row r="110" spans="1:6" x14ac:dyDescent="0.2">
      <c r="A110" s="1" t="s">
        <v>98</v>
      </c>
      <c r="B110" s="25">
        <f>22.92*103%</f>
        <v>23.607600000000001</v>
      </c>
      <c r="C110" s="4" t="s">
        <v>93</v>
      </c>
    </row>
    <row r="111" spans="1:6" x14ac:dyDescent="0.2">
      <c r="A111" s="1" t="s">
        <v>145</v>
      </c>
      <c r="B111" s="25">
        <f>15.45*103%</f>
        <v>15.913499999999999</v>
      </c>
      <c r="C111" s="4" t="s">
        <v>93</v>
      </c>
      <c r="F111" s="3" t="s">
        <v>33</v>
      </c>
    </row>
    <row r="112" spans="1:6" x14ac:dyDescent="0.2">
      <c r="A112" s="2" t="s">
        <v>62</v>
      </c>
    </row>
    <row r="113" spans="1:6" x14ac:dyDescent="0.2">
      <c r="A113" s="1" t="s">
        <v>63</v>
      </c>
      <c r="B113" s="16">
        <f>42.1*103%</f>
        <v>43.363</v>
      </c>
      <c r="C113" s="4" t="s">
        <v>93</v>
      </c>
      <c r="E113" s="5">
        <v>1</v>
      </c>
      <c r="F113" s="3" t="s">
        <v>34</v>
      </c>
    </row>
    <row r="114" spans="1:6" x14ac:dyDescent="0.2">
      <c r="A114" s="2" t="s">
        <v>112</v>
      </c>
    </row>
    <row r="115" spans="1:6" x14ac:dyDescent="0.2">
      <c r="A115" s="1" t="s">
        <v>111</v>
      </c>
      <c r="B115" s="16">
        <v>55</v>
      </c>
      <c r="C115" s="12" t="s">
        <v>138</v>
      </c>
      <c r="E115" s="5">
        <v>5</v>
      </c>
    </row>
    <row r="116" spans="1:6" x14ac:dyDescent="0.2">
      <c r="A116" s="1" t="s">
        <v>208</v>
      </c>
      <c r="B116" s="16">
        <v>75</v>
      </c>
      <c r="C116" s="12" t="s">
        <v>138</v>
      </c>
      <c r="E116" s="5">
        <v>1</v>
      </c>
    </row>
    <row r="117" spans="1:6" x14ac:dyDescent="0.2">
      <c r="A117" s="2" t="s">
        <v>64</v>
      </c>
    </row>
    <row r="118" spans="1:6" x14ac:dyDescent="0.2">
      <c r="A118" s="1" t="s">
        <v>161</v>
      </c>
      <c r="B118" s="16">
        <f>17.85*103%</f>
        <v>18.3855</v>
      </c>
      <c r="C118" s="12" t="s">
        <v>93</v>
      </c>
      <c r="E118" s="5">
        <v>1</v>
      </c>
      <c r="F118" s="3" t="s">
        <v>33</v>
      </c>
    </row>
    <row r="119" spans="1:6" x14ac:dyDescent="0.2">
      <c r="A119" s="1" t="s">
        <v>65</v>
      </c>
      <c r="B119" s="16">
        <f>18.7*103%</f>
        <v>19.260999999999999</v>
      </c>
      <c r="C119" s="12" t="s">
        <v>93</v>
      </c>
      <c r="E119" s="5">
        <v>1</v>
      </c>
      <c r="F119" s="3" t="s">
        <v>33</v>
      </c>
    </row>
    <row r="120" spans="1:6" x14ac:dyDescent="0.2">
      <c r="A120" s="1" t="s">
        <v>66</v>
      </c>
      <c r="B120" s="16">
        <f>20.75*103%</f>
        <v>21.372500000000002</v>
      </c>
      <c r="C120" s="12" t="s">
        <v>93</v>
      </c>
      <c r="E120" s="5">
        <v>1</v>
      </c>
      <c r="F120" s="3" t="s">
        <v>33</v>
      </c>
    </row>
    <row r="121" spans="1:6" x14ac:dyDescent="0.2">
      <c r="A121" s="1" t="s">
        <v>199</v>
      </c>
      <c r="B121" s="16">
        <v>12.66</v>
      </c>
      <c r="C121" s="12" t="s">
        <v>93</v>
      </c>
      <c r="E121" s="5">
        <v>1</v>
      </c>
      <c r="F121" s="20" t="s">
        <v>33</v>
      </c>
    </row>
    <row r="122" spans="1:6" x14ac:dyDescent="0.2">
      <c r="A122" s="1" t="s">
        <v>163</v>
      </c>
      <c r="B122" s="16">
        <f>17.78*103%</f>
        <v>18.313400000000001</v>
      </c>
      <c r="C122" s="12" t="s">
        <v>93</v>
      </c>
      <c r="E122" s="5">
        <v>1</v>
      </c>
      <c r="F122" s="3" t="s">
        <v>33</v>
      </c>
    </row>
    <row r="123" spans="1:6" x14ac:dyDescent="0.2">
      <c r="A123" s="1" t="s">
        <v>194</v>
      </c>
      <c r="B123" s="16">
        <f>15*103%</f>
        <v>15.450000000000001</v>
      </c>
      <c r="C123" s="12" t="s">
        <v>93</v>
      </c>
      <c r="E123" s="5">
        <v>1</v>
      </c>
      <c r="F123" s="20" t="s">
        <v>122</v>
      </c>
    </row>
    <row r="124" spans="1:6" x14ac:dyDescent="0.2">
      <c r="A124" s="1" t="s">
        <v>186</v>
      </c>
      <c r="B124" s="16">
        <v>15.45</v>
      </c>
      <c r="C124" s="12" t="s">
        <v>93</v>
      </c>
      <c r="F124" s="20" t="s">
        <v>33</v>
      </c>
    </row>
    <row r="125" spans="1:6" x14ac:dyDescent="0.2">
      <c r="A125" s="1" t="s">
        <v>193</v>
      </c>
      <c r="B125" s="16">
        <f>15*103%</f>
        <v>15.450000000000001</v>
      </c>
      <c r="C125" s="12" t="s">
        <v>93</v>
      </c>
      <c r="F125" s="20" t="s">
        <v>33</v>
      </c>
    </row>
    <row r="126" spans="1:6" x14ac:dyDescent="0.2">
      <c r="A126" s="2" t="s">
        <v>67</v>
      </c>
      <c r="C126" s="12"/>
    </row>
    <row r="127" spans="1:6" x14ac:dyDescent="0.2">
      <c r="A127" s="1" t="s">
        <v>161</v>
      </c>
      <c r="B127" s="16">
        <f>17.85*103%</f>
        <v>18.3855</v>
      </c>
      <c r="C127" s="12" t="s">
        <v>93</v>
      </c>
      <c r="E127" s="5">
        <v>1</v>
      </c>
      <c r="F127" s="3" t="s">
        <v>33</v>
      </c>
    </row>
    <row r="128" spans="1:6" x14ac:dyDescent="0.2">
      <c r="A128" s="1" t="s">
        <v>66</v>
      </c>
      <c r="B128" s="16">
        <f>20.2*103%</f>
        <v>20.806000000000001</v>
      </c>
      <c r="C128" s="12" t="s">
        <v>93</v>
      </c>
      <c r="E128" s="5">
        <v>1</v>
      </c>
      <c r="F128" s="3" t="s">
        <v>33</v>
      </c>
    </row>
    <row r="129" spans="1:6" x14ac:dyDescent="0.2">
      <c r="A129" s="1" t="s">
        <v>65</v>
      </c>
      <c r="B129" s="16">
        <f>19.24*103%</f>
        <v>19.8172</v>
      </c>
      <c r="C129" s="12" t="s">
        <v>93</v>
      </c>
      <c r="E129" s="5">
        <v>1</v>
      </c>
      <c r="F129" s="3" t="s">
        <v>33</v>
      </c>
    </row>
    <row r="130" spans="1:6" x14ac:dyDescent="0.2">
      <c r="A130" s="1" t="s">
        <v>13</v>
      </c>
      <c r="B130" s="16">
        <v>12.66</v>
      </c>
      <c r="C130" s="12" t="s">
        <v>93</v>
      </c>
      <c r="E130" s="5">
        <v>1</v>
      </c>
      <c r="F130" s="20" t="s">
        <v>33</v>
      </c>
    </row>
    <row r="131" spans="1:6" x14ac:dyDescent="0.2">
      <c r="A131" s="2" t="s">
        <v>68</v>
      </c>
    </row>
    <row r="132" spans="1:6" x14ac:dyDescent="0.2">
      <c r="A132" s="1" t="s">
        <v>69</v>
      </c>
      <c r="B132" s="16">
        <f>24.08*103%</f>
        <v>24.802399999999999</v>
      </c>
      <c r="C132" s="4" t="s">
        <v>93</v>
      </c>
      <c r="E132" s="5">
        <v>1</v>
      </c>
      <c r="F132" s="3" t="s">
        <v>34</v>
      </c>
    </row>
    <row r="133" spans="1:6" x14ac:dyDescent="0.2">
      <c r="A133" s="1" t="s">
        <v>13</v>
      </c>
      <c r="B133" s="16">
        <v>12.66</v>
      </c>
      <c r="C133" s="12" t="s">
        <v>93</v>
      </c>
      <c r="E133" s="5">
        <v>1</v>
      </c>
      <c r="F133" s="20" t="s">
        <v>33</v>
      </c>
    </row>
    <row r="134" spans="1:6" x14ac:dyDescent="0.2">
      <c r="A134" s="29"/>
    </row>
    <row r="135" spans="1:6" ht="15.75" x14ac:dyDescent="0.25">
      <c r="A135" s="18" t="s">
        <v>70</v>
      </c>
    </row>
    <row r="136" spans="1:6" x14ac:dyDescent="0.2">
      <c r="A136" t="s">
        <v>187</v>
      </c>
      <c r="B136" s="25">
        <f>22.72*103%</f>
        <v>23.401599999999998</v>
      </c>
      <c r="C136" s="4" t="s">
        <v>93</v>
      </c>
      <c r="E136" s="5">
        <v>1</v>
      </c>
      <c r="F136" s="3" t="s">
        <v>33</v>
      </c>
    </row>
    <row r="137" spans="1:6" x14ac:dyDescent="0.2">
      <c r="A137" t="s">
        <v>28</v>
      </c>
      <c r="B137" s="25">
        <f>21.77*103%</f>
        <v>22.423100000000002</v>
      </c>
      <c r="C137" s="4" t="s">
        <v>93</v>
      </c>
      <c r="E137" s="5">
        <v>1</v>
      </c>
      <c r="F137" s="3" t="s">
        <v>33</v>
      </c>
    </row>
    <row r="138" spans="1:6" x14ac:dyDescent="0.2">
      <c r="A138" t="s">
        <v>71</v>
      </c>
      <c r="B138" s="25">
        <f>26.61*103%</f>
        <v>27.408300000000001</v>
      </c>
      <c r="C138" s="4" t="s">
        <v>93</v>
      </c>
      <c r="E138" s="5">
        <v>1</v>
      </c>
      <c r="F138" s="3" t="s">
        <v>34</v>
      </c>
    </row>
    <row r="139" spans="1:6" x14ac:dyDescent="0.2">
      <c r="A139" t="s">
        <v>141</v>
      </c>
      <c r="B139" s="25">
        <f>21.7*103%</f>
        <v>22.350999999999999</v>
      </c>
      <c r="C139" s="4" t="s">
        <v>93</v>
      </c>
      <c r="E139" s="5">
        <v>1</v>
      </c>
      <c r="F139" s="21" t="s">
        <v>33</v>
      </c>
    </row>
    <row r="140" spans="1:6" x14ac:dyDescent="0.2">
      <c r="A140" t="s">
        <v>151</v>
      </c>
      <c r="B140" s="25">
        <f>22.35*1.5</f>
        <v>33.525000000000006</v>
      </c>
      <c r="C140" s="4" t="s">
        <v>93</v>
      </c>
    </row>
    <row r="141" spans="1:6" x14ac:dyDescent="0.2">
      <c r="A141" t="s">
        <v>72</v>
      </c>
      <c r="B141" s="25">
        <f>22.95*103%</f>
        <v>23.638500000000001</v>
      </c>
      <c r="C141" s="4" t="s">
        <v>93</v>
      </c>
      <c r="E141" s="5">
        <v>1</v>
      </c>
      <c r="F141" s="3" t="s">
        <v>33</v>
      </c>
    </row>
    <row r="142" spans="1:6" x14ac:dyDescent="0.2">
      <c r="A142" t="s">
        <v>152</v>
      </c>
      <c r="B142" s="25">
        <f>23.64*1.5</f>
        <v>35.46</v>
      </c>
      <c r="C142" s="4" t="s">
        <v>93</v>
      </c>
    </row>
    <row r="143" spans="1:6" x14ac:dyDescent="0.2">
      <c r="A143" t="s">
        <v>73</v>
      </c>
      <c r="B143" s="25">
        <f>19.6*103%</f>
        <v>20.188000000000002</v>
      </c>
      <c r="C143" s="4" t="s">
        <v>93</v>
      </c>
      <c r="E143" s="5">
        <v>20</v>
      </c>
      <c r="F143" s="3" t="s">
        <v>33</v>
      </c>
    </row>
    <row r="144" spans="1:6" x14ac:dyDescent="0.2">
      <c r="A144" t="s">
        <v>154</v>
      </c>
      <c r="B144" s="25">
        <f>20.19*1.5</f>
        <v>30.285000000000004</v>
      </c>
      <c r="C144" s="4" t="s">
        <v>93</v>
      </c>
    </row>
    <row r="145" spans="1:6" x14ac:dyDescent="0.2">
      <c r="A145" t="s">
        <v>140</v>
      </c>
      <c r="B145" s="25">
        <v>15.45</v>
      </c>
      <c r="C145" s="4" t="s">
        <v>93</v>
      </c>
      <c r="F145" s="3" t="s">
        <v>33</v>
      </c>
    </row>
    <row r="146" spans="1:6" x14ac:dyDescent="0.2">
      <c r="A146" t="s">
        <v>153</v>
      </c>
      <c r="B146" s="25">
        <f>15.45*1.5</f>
        <v>23.174999999999997</v>
      </c>
      <c r="C146" s="4" t="s">
        <v>93</v>
      </c>
    </row>
    <row r="148" spans="1:6" ht="15.75" x14ac:dyDescent="0.25">
      <c r="A148" s="18" t="s">
        <v>128</v>
      </c>
    </row>
    <row r="149" spans="1:6" x14ac:dyDescent="0.2">
      <c r="A149" s="1" t="s">
        <v>106</v>
      </c>
      <c r="B149" s="25">
        <f>18.72*103%</f>
        <v>19.281600000000001</v>
      </c>
      <c r="C149" s="4" t="s">
        <v>93</v>
      </c>
      <c r="E149" s="5">
        <v>1</v>
      </c>
      <c r="F149" s="3" t="s">
        <v>33</v>
      </c>
    </row>
    <row r="150" spans="1:6" x14ac:dyDescent="0.2">
      <c r="A150" s="1" t="s">
        <v>117</v>
      </c>
      <c r="B150" s="16">
        <f>16.85*103%</f>
        <v>17.355500000000003</v>
      </c>
      <c r="C150" s="4" t="s">
        <v>93</v>
      </c>
      <c r="E150" s="5">
        <v>1</v>
      </c>
      <c r="F150" s="3" t="s">
        <v>122</v>
      </c>
    </row>
    <row r="151" spans="1:6" x14ac:dyDescent="0.2">
      <c r="A151" s="1" t="s">
        <v>107</v>
      </c>
      <c r="B151" s="25">
        <f>28.08*103%</f>
        <v>28.9224</v>
      </c>
      <c r="C151" s="12" t="s">
        <v>93</v>
      </c>
    </row>
    <row r="152" spans="1:6" x14ac:dyDescent="0.2">
      <c r="A152" s="1" t="s">
        <v>118</v>
      </c>
      <c r="B152" s="25">
        <f>25.28*103%</f>
        <v>26.038400000000003</v>
      </c>
      <c r="C152" s="12" t="s">
        <v>93</v>
      </c>
    </row>
    <row r="153" spans="1:6" x14ac:dyDescent="0.2">
      <c r="A153" t="s">
        <v>75</v>
      </c>
      <c r="B153" s="16">
        <f>16.67*103%</f>
        <v>17.170100000000001</v>
      </c>
      <c r="C153" s="12" t="s">
        <v>93</v>
      </c>
      <c r="E153" s="5">
        <v>11</v>
      </c>
      <c r="F153" s="3" t="s">
        <v>33</v>
      </c>
    </row>
    <row r="154" spans="1:6" x14ac:dyDescent="0.2">
      <c r="A154" t="s">
        <v>104</v>
      </c>
      <c r="B154" s="25">
        <f>25.02*103%</f>
        <v>25.770600000000002</v>
      </c>
      <c r="C154" s="12" t="s">
        <v>93</v>
      </c>
    </row>
    <row r="155" spans="1:6" x14ac:dyDescent="0.2">
      <c r="A155" s="1" t="s">
        <v>74</v>
      </c>
      <c r="B155" s="16">
        <v>12.66</v>
      </c>
      <c r="C155" s="12" t="s">
        <v>93</v>
      </c>
    </row>
    <row r="157" spans="1:6" ht="15.75" x14ac:dyDescent="0.25">
      <c r="A157" s="18" t="s">
        <v>76</v>
      </c>
    </row>
    <row r="158" spans="1:6" x14ac:dyDescent="0.2">
      <c r="A158" t="s">
        <v>77</v>
      </c>
      <c r="B158" s="25">
        <f>18.2*103%</f>
        <v>18.745999999999999</v>
      </c>
      <c r="C158" s="4" t="s">
        <v>93</v>
      </c>
      <c r="E158" s="5">
        <v>1</v>
      </c>
      <c r="F158" s="3" t="s">
        <v>33</v>
      </c>
    </row>
    <row r="159" spans="1:6" x14ac:dyDescent="0.2">
      <c r="A159" t="s">
        <v>78</v>
      </c>
      <c r="B159" s="16">
        <f>15.04*103%</f>
        <v>15.491199999999999</v>
      </c>
      <c r="C159" s="4" t="s">
        <v>93</v>
      </c>
      <c r="F159" s="3" t="s">
        <v>34</v>
      </c>
    </row>
    <row r="160" spans="1:6" x14ac:dyDescent="0.2">
      <c r="A160" t="s">
        <v>79</v>
      </c>
      <c r="B160" s="16">
        <f>22.66*103%</f>
        <v>23.3398</v>
      </c>
      <c r="C160" s="4" t="s">
        <v>93</v>
      </c>
      <c r="E160" s="5">
        <v>1</v>
      </c>
      <c r="F160" s="3" t="s">
        <v>34</v>
      </c>
    </row>
    <row r="161" spans="1:7" x14ac:dyDescent="0.2">
      <c r="A161" t="s">
        <v>80</v>
      </c>
      <c r="B161" s="16">
        <f>21.95*103%</f>
        <v>22.608499999999999</v>
      </c>
      <c r="C161" s="4" t="s">
        <v>93</v>
      </c>
      <c r="E161" s="5">
        <v>1</v>
      </c>
      <c r="F161" s="3" t="s">
        <v>33</v>
      </c>
    </row>
    <row r="162" spans="1:7" x14ac:dyDescent="0.2">
      <c r="A162" t="s">
        <v>81</v>
      </c>
      <c r="B162" s="16">
        <v>22800</v>
      </c>
      <c r="C162" s="4" t="s">
        <v>181</v>
      </c>
      <c r="E162" s="5">
        <v>1</v>
      </c>
      <c r="F162" s="3" t="s">
        <v>34</v>
      </c>
    </row>
    <row r="163" spans="1:7" x14ac:dyDescent="0.2">
      <c r="A163" s="1" t="s">
        <v>113</v>
      </c>
      <c r="B163" s="16">
        <v>75</v>
      </c>
      <c r="C163" s="12" t="s">
        <v>138</v>
      </c>
      <c r="E163" s="5">
        <v>7</v>
      </c>
    </row>
    <row r="164" spans="1:7" x14ac:dyDescent="0.2">
      <c r="A164" s="1"/>
      <c r="C164" s="12"/>
    </row>
    <row r="165" spans="1:7" ht="15.75" x14ac:dyDescent="0.25">
      <c r="A165" s="18" t="s">
        <v>164</v>
      </c>
      <c r="C165" s="12"/>
    </row>
    <row r="166" spans="1:7" x14ac:dyDescent="0.2">
      <c r="A166" s="1" t="s">
        <v>165</v>
      </c>
      <c r="B166" s="16">
        <v>2500</v>
      </c>
      <c r="C166" s="12" t="s">
        <v>181</v>
      </c>
      <c r="E166" s="5">
        <v>1</v>
      </c>
      <c r="F166" s="21" t="s">
        <v>34</v>
      </c>
    </row>
    <row r="167" spans="1:7" x14ac:dyDescent="0.2">
      <c r="A167" s="1" t="s">
        <v>77</v>
      </c>
      <c r="B167" s="16">
        <v>2500</v>
      </c>
      <c r="C167" s="12" t="s">
        <v>181</v>
      </c>
      <c r="E167" s="5">
        <v>1</v>
      </c>
      <c r="F167" s="21" t="s">
        <v>33</v>
      </c>
    </row>
    <row r="168" spans="1:7" x14ac:dyDescent="0.2">
      <c r="A168" s="1" t="s">
        <v>166</v>
      </c>
      <c r="B168" s="16">
        <v>1500</v>
      </c>
      <c r="C168" s="12" t="s">
        <v>181</v>
      </c>
      <c r="E168" s="5">
        <v>1</v>
      </c>
      <c r="F168" s="21" t="s">
        <v>33</v>
      </c>
    </row>
    <row r="169" spans="1:7" x14ac:dyDescent="0.2">
      <c r="A169" s="1"/>
      <c r="C169" s="12"/>
      <c r="F169" s="21"/>
    </row>
    <row r="170" spans="1:7" ht="15.75" x14ac:dyDescent="0.25">
      <c r="A170" s="18" t="s">
        <v>169</v>
      </c>
      <c r="C170" s="12"/>
      <c r="F170" s="21"/>
    </row>
    <row r="171" spans="1:7" x14ac:dyDescent="0.2">
      <c r="A171" s="1" t="s">
        <v>170</v>
      </c>
      <c r="B171" s="16">
        <f>19.56*103%</f>
        <v>20.146799999999999</v>
      </c>
      <c r="C171" s="12" t="s">
        <v>93</v>
      </c>
      <c r="E171" s="5">
        <v>2</v>
      </c>
      <c r="F171" s="21" t="s">
        <v>33</v>
      </c>
    </row>
    <row r="172" spans="1:7" x14ac:dyDescent="0.2">
      <c r="A172" s="1"/>
      <c r="C172" s="12"/>
      <c r="F172" s="21"/>
    </row>
    <row r="173" spans="1:7" s="3" customFormat="1" ht="15.75" x14ac:dyDescent="0.25">
      <c r="A173" s="19" t="s">
        <v>86</v>
      </c>
      <c r="B173" s="16"/>
      <c r="C173" s="4"/>
      <c r="D173" s="4"/>
      <c r="E173" s="5"/>
      <c r="G173"/>
    </row>
    <row r="174" spans="1:7" x14ac:dyDescent="0.2">
      <c r="A174" t="s">
        <v>119</v>
      </c>
      <c r="B174" s="16">
        <f>19.56*103%</f>
        <v>20.146799999999999</v>
      </c>
      <c r="C174" s="4" t="s">
        <v>93</v>
      </c>
      <c r="E174" s="5">
        <v>1</v>
      </c>
      <c r="F174" s="3" t="s">
        <v>33</v>
      </c>
    </row>
    <row r="175" spans="1:7" x14ac:dyDescent="0.2">
      <c r="A175" t="s">
        <v>79</v>
      </c>
      <c r="B175" s="16">
        <v>12000</v>
      </c>
      <c r="C175" s="4" t="s">
        <v>181</v>
      </c>
      <c r="E175" s="5">
        <v>1</v>
      </c>
      <c r="F175" s="3" t="s">
        <v>33</v>
      </c>
    </row>
    <row r="176" spans="1:7" x14ac:dyDescent="0.2">
      <c r="A176" t="s">
        <v>94</v>
      </c>
      <c r="B176" s="16">
        <f>15.9*103%</f>
        <v>16.377000000000002</v>
      </c>
      <c r="C176" s="4" t="s">
        <v>93</v>
      </c>
      <c r="E176" s="5">
        <v>1</v>
      </c>
      <c r="F176" s="3" t="s">
        <v>33</v>
      </c>
    </row>
    <row r="177" spans="1:6" x14ac:dyDescent="0.2">
      <c r="A177" s="1" t="s">
        <v>108</v>
      </c>
      <c r="B177" s="16">
        <f>20.6*103%</f>
        <v>21.218000000000004</v>
      </c>
      <c r="C177" s="12" t="s">
        <v>93</v>
      </c>
      <c r="F177" s="20" t="s">
        <v>33</v>
      </c>
    </row>
    <row r="178" spans="1:6" x14ac:dyDescent="0.2">
      <c r="A178" s="1" t="s">
        <v>130</v>
      </c>
      <c r="B178" s="16">
        <v>500</v>
      </c>
      <c r="C178" s="12" t="s">
        <v>181</v>
      </c>
      <c r="E178" s="5">
        <v>1</v>
      </c>
      <c r="F178" s="20" t="s">
        <v>33</v>
      </c>
    </row>
    <row r="179" spans="1:6" x14ac:dyDescent="0.2">
      <c r="A179" s="1"/>
      <c r="C179" s="12"/>
      <c r="F179" s="20"/>
    </row>
    <row r="180" spans="1:6" ht="15.75" x14ac:dyDescent="0.25">
      <c r="A180" s="19" t="s">
        <v>82</v>
      </c>
    </row>
    <row r="181" spans="1:6" x14ac:dyDescent="0.2">
      <c r="A181" t="s">
        <v>39</v>
      </c>
      <c r="B181" s="25">
        <v>22.53</v>
      </c>
      <c r="C181" s="4" t="s">
        <v>181</v>
      </c>
      <c r="E181" s="5">
        <v>1</v>
      </c>
      <c r="F181" s="3" t="s">
        <v>33</v>
      </c>
    </row>
    <row r="182" spans="1:6" ht="15.75" x14ac:dyDescent="0.25">
      <c r="A182" s="18" t="s">
        <v>129</v>
      </c>
    </row>
    <row r="183" spans="1:6" x14ac:dyDescent="0.2">
      <c r="A183" s="1" t="s">
        <v>39</v>
      </c>
      <c r="B183" s="25">
        <v>22.53</v>
      </c>
      <c r="C183" s="12" t="s">
        <v>181</v>
      </c>
      <c r="E183" s="5">
        <v>1</v>
      </c>
      <c r="F183" s="21" t="s">
        <v>122</v>
      </c>
    </row>
    <row r="184" spans="1:6" ht="15.75" x14ac:dyDescent="0.25">
      <c r="A184" s="19" t="s">
        <v>83</v>
      </c>
    </row>
    <row r="185" spans="1:6" x14ac:dyDescent="0.2">
      <c r="A185" t="s">
        <v>38</v>
      </c>
      <c r="B185" s="25">
        <v>41.26</v>
      </c>
      <c r="C185" s="4" t="s">
        <v>93</v>
      </c>
      <c r="E185" s="5">
        <v>1</v>
      </c>
      <c r="F185" s="3" t="s">
        <v>33</v>
      </c>
    </row>
    <row r="186" spans="1:6" x14ac:dyDescent="0.2">
      <c r="A186" s="1" t="s">
        <v>84</v>
      </c>
      <c r="B186" s="25">
        <v>28.93</v>
      </c>
      <c r="C186" s="4" t="s">
        <v>93</v>
      </c>
      <c r="E186" s="5">
        <v>1</v>
      </c>
      <c r="F186" s="21" t="s">
        <v>33</v>
      </c>
    </row>
    <row r="187" spans="1:6" x14ac:dyDescent="0.2">
      <c r="A187" s="1" t="s">
        <v>39</v>
      </c>
      <c r="B187" s="25">
        <v>22.53</v>
      </c>
      <c r="C187" s="4" t="s">
        <v>93</v>
      </c>
      <c r="E187" s="5">
        <v>1</v>
      </c>
      <c r="F187" s="3" t="s">
        <v>33</v>
      </c>
    </row>
    <row r="188" spans="1:6" x14ac:dyDescent="0.2">
      <c r="A188" t="s">
        <v>13</v>
      </c>
      <c r="B188" s="16">
        <v>13.5</v>
      </c>
      <c r="C188" s="4" t="s">
        <v>93</v>
      </c>
      <c r="E188" s="5">
        <v>1</v>
      </c>
      <c r="F188" s="3" t="s">
        <v>33</v>
      </c>
    </row>
    <row r="190" spans="1:6" ht="15.75" x14ac:dyDescent="0.25">
      <c r="A190" s="19" t="s">
        <v>85</v>
      </c>
    </row>
    <row r="191" spans="1:6" x14ac:dyDescent="0.2">
      <c r="A191" t="s">
        <v>38</v>
      </c>
      <c r="B191" s="25">
        <v>41.26</v>
      </c>
      <c r="C191" s="4" t="s">
        <v>181</v>
      </c>
      <c r="E191" s="5">
        <v>1</v>
      </c>
      <c r="F191" s="3" t="s">
        <v>34</v>
      </c>
    </row>
    <row r="192" spans="1:6" x14ac:dyDescent="0.2">
      <c r="A192" s="1" t="s">
        <v>84</v>
      </c>
      <c r="B192" s="25">
        <v>28.93</v>
      </c>
      <c r="C192" s="4" t="s">
        <v>181</v>
      </c>
      <c r="E192" s="5">
        <v>1</v>
      </c>
      <c r="F192" s="21" t="s">
        <v>33</v>
      </c>
    </row>
    <row r="193" spans="1:8" x14ac:dyDescent="0.2">
      <c r="A193" s="24"/>
    </row>
    <row r="194" spans="1:8" ht="15.75" x14ac:dyDescent="0.25">
      <c r="A194" s="18" t="s">
        <v>126</v>
      </c>
    </row>
    <row r="195" spans="1:8" x14ac:dyDescent="0.2">
      <c r="A195" s="1" t="s">
        <v>109</v>
      </c>
      <c r="B195" s="16">
        <v>1853</v>
      </c>
      <c r="C195" s="12" t="s">
        <v>181</v>
      </c>
      <c r="E195" s="5">
        <v>1</v>
      </c>
      <c r="F195" s="21" t="s">
        <v>110</v>
      </c>
    </row>
    <row r="196" spans="1:8" x14ac:dyDescent="0.2">
      <c r="A196" s="1" t="s">
        <v>116</v>
      </c>
      <c r="B196" s="16">
        <v>15814</v>
      </c>
      <c r="C196" s="12" t="s">
        <v>181</v>
      </c>
      <c r="E196" s="5">
        <v>1</v>
      </c>
      <c r="F196" s="21" t="s">
        <v>34</v>
      </c>
    </row>
    <row r="197" spans="1:8" x14ac:dyDescent="0.2">
      <c r="A197" s="1"/>
      <c r="C197" s="12"/>
      <c r="F197" s="21"/>
    </row>
    <row r="198" spans="1:8" ht="15.75" x14ac:dyDescent="0.25">
      <c r="A198" s="19" t="s">
        <v>188</v>
      </c>
    </row>
    <row r="199" spans="1:8" x14ac:dyDescent="0.2">
      <c r="A199" t="s">
        <v>13</v>
      </c>
      <c r="B199" s="16">
        <f>16.94*103%</f>
        <v>17.448200000000003</v>
      </c>
      <c r="C199" s="4" t="s">
        <v>93</v>
      </c>
      <c r="E199" s="5">
        <v>1</v>
      </c>
      <c r="F199" s="3" t="s">
        <v>33</v>
      </c>
    </row>
    <row r="200" spans="1:8" x14ac:dyDescent="0.2">
      <c r="A200" t="s">
        <v>26</v>
      </c>
      <c r="B200" s="16">
        <v>16805</v>
      </c>
      <c r="C200" s="4" t="s">
        <v>181</v>
      </c>
      <c r="E200" s="5">
        <v>1</v>
      </c>
      <c r="F200" s="3" t="s">
        <v>34</v>
      </c>
    </row>
    <row r="201" spans="1:8" x14ac:dyDescent="0.2">
      <c r="A201" s="1"/>
      <c r="C201" s="12"/>
      <c r="F201" s="20"/>
    </row>
    <row r="202" spans="1:8" ht="15.75" x14ac:dyDescent="0.25">
      <c r="A202" s="19" t="s">
        <v>87</v>
      </c>
    </row>
    <row r="203" spans="1:8" x14ac:dyDescent="0.2">
      <c r="A203" t="s">
        <v>88</v>
      </c>
      <c r="B203" s="16">
        <v>5000</v>
      </c>
      <c r="C203" s="4" t="s">
        <v>181</v>
      </c>
      <c r="E203" s="5">
        <v>1</v>
      </c>
      <c r="F203" s="3" t="s">
        <v>33</v>
      </c>
    </row>
    <row r="204" spans="1:8" x14ac:dyDescent="0.2">
      <c r="A204" t="s">
        <v>89</v>
      </c>
      <c r="B204" s="16">
        <v>5000</v>
      </c>
      <c r="C204" s="4" t="s">
        <v>181</v>
      </c>
      <c r="E204" s="5">
        <v>1</v>
      </c>
      <c r="F204" s="3" t="s">
        <v>90</v>
      </c>
    </row>
    <row r="205" spans="1:8" x14ac:dyDescent="0.2">
      <c r="A205" s="1"/>
      <c r="C205" s="12"/>
    </row>
    <row r="206" spans="1:8" ht="15.75" x14ac:dyDescent="0.25">
      <c r="A206" s="18" t="s">
        <v>114</v>
      </c>
      <c r="C206" s="12"/>
      <c r="F206" s="20"/>
    </row>
    <row r="207" spans="1:8" x14ac:dyDescent="0.2">
      <c r="A207" s="1" t="s">
        <v>92</v>
      </c>
      <c r="B207" s="16">
        <v>26.65</v>
      </c>
      <c r="C207" s="4" t="s">
        <v>93</v>
      </c>
      <c r="D207" s="11"/>
      <c r="E207" s="5">
        <v>1</v>
      </c>
      <c r="F207" s="21" t="s">
        <v>123</v>
      </c>
    </row>
    <row r="208" spans="1:8" x14ac:dyDescent="0.2">
      <c r="A208" s="1" t="s">
        <v>8</v>
      </c>
      <c r="B208" s="16">
        <f>21.06*103%</f>
        <v>21.691800000000001</v>
      </c>
      <c r="C208" s="4" t="s">
        <v>93</v>
      </c>
      <c r="E208" s="10">
        <v>10</v>
      </c>
      <c r="F208" s="3" t="s">
        <v>33</v>
      </c>
      <c r="H208" s="29"/>
    </row>
    <row r="209" spans="1:6" x14ac:dyDescent="0.2">
      <c r="A209" s="1" t="s">
        <v>143</v>
      </c>
      <c r="B209" s="16">
        <f>22.02*103%</f>
        <v>22.680600000000002</v>
      </c>
      <c r="C209" s="4" t="s">
        <v>93</v>
      </c>
      <c r="E209" s="5">
        <v>4</v>
      </c>
      <c r="F209" s="21" t="s">
        <v>110</v>
      </c>
    </row>
    <row r="210" spans="1:6" x14ac:dyDescent="0.2">
      <c r="A210" s="1" t="s">
        <v>195</v>
      </c>
      <c r="B210" s="16">
        <f>19.67*103%</f>
        <v>20.260100000000001</v>
      </c>
      <c r="C210" s="4" t="s">
        <v>93</v>
      </c>
      <c r="F210" s="21" t="s">
        <v>33</v>
      </c>
    </row>
    <row r="211" spans="1:6" x14ac:dyDescent="0.2">
      <c r="A211" s="1" t="s">
        <v>176</v>
      </c>
      <c r="B211" s="16">
        <v>18.899999999999999</v>
      </c>
      <c r="C211" s="4" t="s">
        <v>93</v>
      </c>
      <c r="E211" s="5">
        <v>1</v>
      </c>
      <c r="F211" s="21" t="s">
        <v>110</v>
      </c>
    </row>
    <row r="212" spans="1:6" x14ac:dyDescent="0.2">
      <c r="A212" s="1" t="s">
        <v>29</v>
      </c>
      <c r="B212" s="16">
        <v>42.16</v>
      </c>
      <c r="C212" s="12" t="s">
        <v>138</v>
      </c>
      <c r="E212" s="5">
        <v>5</v>
      </c>
      <c r="F212" s="21" t="s">
        <v>33</v>
      </c>
    </row>
    <row r="213" spans="1:6" x14ac:dyDescent="0.2">
      <c r="A213" s="1"/>
      <c r="C213" s="12"/>
      <c r="F213" s="21"/>
    </row>
    <row r="214" spans="1:6" ht="15.75" x14ac:dyDescent="0.25">
      <c r="A214" s="18" t="s">
        <v>127</v>
      </c>
    </row>
    <row r="215" spans="1:6" x14ac:dyDescent="0.2">
      <c r="A215" t="s">
        <v>95</v>
      </c>
      <c r="B215" s="16">
        <f>18.1*103%</f>
        <v>18.643000000000001</v>
      </c>
      <c r="C215" s="4" t="s">
        <v>93</v>
      </c>
      <c r="E215" s="5">
        <v>1</v>
      </c>
      <c r="F215" s="3" t="s">
        <v>34</v>
      </c>
    </row>
    <row r="216" spans="1:6" x14ac:dyDescent="0.2">
      <c r="A216" t="s">
        <v>124</v>
      </c>
      <c r="B216" s="16">
        <f>17.66*103%</f>
        <v>18.189800000000002</v>
      </c>
      <c r="C216" s="4" t="s">
        <v>93</v>
      </c>
      <c r="E216" s="5">
        <v>2</v>
      </c>
      <c r="F216" s="3" t="s">
        <v>33</v>
      </c>
    </row>
    <row r="217" spans="1:6" x14ac:dyDescent="0.2">
      <c r="A217" s="1" t="s">
        <v>13</v>
      </c>
      <c r="B217" s="16">
        <v>89.6</v>
      </c>
      <c r="C217" s="12" t="s">
        <v>184</v>
      </c>
      <c r="E217" s="5">
        <v>1</v>
      </c>
      <c r="F217" s="20" t="s">
        <v>33</v>
      </c>
    </row>
    <row r="218" spans="1:6" x14ac:dyDescent="0.2">
      <c r="A218" s="1" t="s">
        <v>148</v>
      </c>
      <c r="B218" s="16">
        <v>900</v>
      </c>
      <c r="C218" s="12" t="s">
        <v>181</v>
      </c>
      <c r="F218" s="20"/>
    </row>
    <row r="219" spans="1:6" x14ac:dyDescent="0.2">
      <c r="A219" s="1" t="s">
        <v>149</v>
      </c>
      <c r="B219" s="16">
        <v>89.6</v>
      </c>
      <c r="C219" s="12" t="s">
        <v>150</v>
      </c>
      <c r="F219" s="20"/>
    </row>
    <row r="220" spans="1:6" x14ac:dyDescent="0.2">
      <c r="A220" s="1"/>
      <c r="C220" s="12"/>
      <c r="F220" s="20"/>
    </row>
    <row r="221" spans="1:6" ht="15.75" x14ac:dyDescent="0.25">
      <c r="A221" s="18" t="s">
        <v>189</v>
      </c>
      <c r="C221" s="12"/>
      <c r="F221" s="20"/>
    </row>
    <row r="222" spans="1:6" x14ac:dyDescent="0.2">
      <c r="A222" s="1" t="s">
        <v>190</v>
      </c>
      <c r="B222" s="16">
        <f>17.85*103%</f>
        <v>18.3855</v>
      </c>
      <c r="C222" s="12" t="s">
        <v>93</v>
      </c>
      <c r="E222" s="5">
        <v>1</v>
      </c>
      <c r="F222" s="21" t="s">
        <v>33</v>
      </c>
    </row>
    <row r="223" spans="1:6" x14ac:dyDescent="0.2">
      <c r="A223" s="1" t="s">
        <v>13</v>
      </c>
      <c r="B223" s="16">
        <v>12.66</v>
      </c>
      <c r="C223" s="12" t="s">
        <v>93</v>
      </c>
      <c r="E223" s="5">
        <v>1</v>
      </c>
      <c r="F223" s="21" t="s">
        <v>33</v>
      </c>
    </row>
    <row r="224" spans="1:6" x14ac:dyDescent="0.2">
      <c r="A224" s="1"/>
      <c r="C224" s="12"/>
      <c r="F224" s="20"/>
    </row>
    <row r="225" spans="1:6" ht="15.75" x14ac:dyDescent="0.25">
      <c r="A225" s="18" t="s">
        <v>171</v>
      </c>
      <c r="C225" s="12"/>
      <c r="F225" s="20"/>
    </row>
    <row r="226" spans="1:6" x14ac:dyDescent="0.2">
      <c r="A226" s="1" t="s">
        <v>172</v>
      </c>
      <c r="B226" s="16">
        <f>16.96*103%</f>
        <v>17.468800000000002</v>
      </c>
      <c r="C226" s="12" t="s">
        <v>93</v>
      </c>
      <c r="E226" s="5">
        <v>1</v>
      </c>
      <c r="F226" s="21" t="s">
        <v>33</v>
      </c>
    </row>
    <row r="227" spans="1:6" x14ac:dyDescent="0.2">
      <c r="A227" s="1" t="s">
        <v>173</v>
      </c>
      <c r="B227" s="16">
        <f>23.77*103%</f>
        <v>24.4831</v>
      </c>
      <c r="C227" s="12" t="s">
        <v>93</v>
      </c>
      <c r="E227" s="5">
        <v>1</v>
      </c>
      <c r="F227" s="21" t="s">
        <v>33</v>
      </c>
    </row>
    <row r="228" spans="1:6" x14ac:dyDescent="0.2">
      <c r="A228" s="1" t="s">
        <v>175</v>
      </c>
      <c r="B228" s="16">
        <f>23.77*103%</f>
        <v>24.4831</v>
      </c>
      <c r="C228" s="12" t="s">
        <v>93</v>
      </c>
      <c r="E228" s="5">
        <v>1</v>
      </c>
      <c r="F228" s="21" t="s">
        <v>33</v>
      </c>
    </row>
    <row r="229" spans="1:6" x14ac:dyDescent="0.2">
      <c r="A229" s="1" t="s">
        <v>174</v>
      </c>
      <c r="B229" s="16">
        <f>31*103%</f>
        <v>31.93</v>
      </c>
      <c r="C229" s="12" t="s">
        <v>93</v>
      </c>
      <c r="E229" s="5">
        <v>1</v>
      </c>
      <c r="F229" s="21" t="s">
        <v>34</v>
      </c>
    </row>
    <row r="230" spans="1:6" x14ac:dyDescent="0.2">
      <c r="A230" s="1" t="s">
        <v>205</v>
      </c>
      <c r="C230" s="12"/>
      <c r="F230" s="20"/>
    </row>
    <row r="231" spans="1:6" x14ac:dyDescent="0.2">
      <c r="A231" s="1"/>
      <c r="C231" s="12"/>
      <c r="F231" s="20"/>
    </row>
    <row r="232" spans="1:6" ht="15.75" x14ac:dyDescent="0.25">
      <c r="A232" s="18" t="s">
        <v>155</v>
      </c>
      <c r="C232" s="12"/>
      <c r="F232" s="20"/>
    </row>
    <row r="233" spans="1:6" x14ac:dyDescent="0.2">
      <c r="A233" s="1" t="s">
        <v>203</v>
      </c>
      <c r="B233" s="16">
        <v>31.74</v>
      </c>
      <c r="C233" s="12" t="s">
        <v>93</v>
      </c>
      <c r="E233" s="5">
        <v>1</v>
      </c>
      <c r="F233" s="21" t="s">
        <v>34</v>
      </c>
    </row>
    <row r="234" spans="1:6" x14ac:dyDescent="0.2">
      <c r="A234" s="1" t="s">
        <v>156</v>
      </c>
      <c r="B234" s="16">
        <v>20.98</v>
      </c>
      <c r="C234" s="12" t="s">
        <v>93</v>
      </c>
      <c r="E234" s="5">
        <v>1</v>
      </c>
      <c r="F234" s="21" t="s">
        <v>33</v>
      </c>
    </row>
    <row r="235" spans="1:6" x14ac:dyDescent="0.2">
      <c r="A235" s="1" t="s">
        <v>157</v>
      </c>
      <c r="B235" s="16">
        <v>19.739999999999998</v>
      </c>
      <c r="C235" s="12" t="s">
        <v>93</v>
      </c>
      <c r="E235" s="5">
        <v>1</v>
      </c>
      <c r="F235" s="21" t="s">
        <v>33</v>
      </c>
    </row>
    <row r="236" spans="1:6" x14ac:dyDescent="0.2">
      <c r="A236" s="1" t="s">
        <v>158</v>
      </c>
      <c r="B236" s="16">
        <v>21.98</v>
      </c>
      <c r="C236" s="12" t="s">
        <v>93</v>
      </c>
      <c r="E236" s="5">
        <v>1</v>
      </c>
      <c r="F236" s="21" t="s">
        <v>33</v>
      </c>
    </row>
    <row r="237" spans="1:6" x14ac:dyDescent="0.2">
      <c r="A237" s="1" t="s">
        <v>159</v>
      </c>
      <c r="B237" s="16">
        <v>14.23</v>
      </c>
      <c r="C237" s="12" t="s">
        <v>93</v>
      </c>
      <c r="E237" s="5">
        <v>2</v>
      </c>
      <c r="F237" s="21" t="s">
        <v>33</v>
      </c>
    </row>
    <row r="238" spans="1:6" x14ac:dyDescent="0.2">
      <c r="A238" s="1" t="s">
        <v>204</v>
      </c>
      <c r="C238" s="12"/>
    </row>
    <row r="239" spans="1:6" x14ac:dyDescent="0.2">
      <c r="A239" s="1" t="s">
        <v>202</v>
      </c>
      <c r="C239" s="12"/>
    </row>
    <row r="240" spans="1:6" ht="24.75" customHeight="1" x14ac:dyDescent="0.2">
      <c r="A240" s="1"/>
      <c r="C240" s="12"/>
    </row>
    <row r="241" spans="1:6" x14ac:dyDescent="0.2">
      <c r="A241" s="34" t="s">
        <v>209</v>
      </c>
      <c r="B241" s="33"/>
      <c r="C241" s="33"/>
      <c r="D241" s="33"/>
      <c r="E241" s="33"/>
      <c r="F241" s="33"/>
    </row>
    <row r="243" spans="1:6" x14ac:dyDescent="0.2">
      <c r="A243" s="23"/>
    </row>
    <row r="245" spans="1:6" x14ac:dyDescent="0.2">
      <c r="A245" s="23"/>
    </row>
    <row r="247" spans="1:6" x14ac:dyDescent="0.2">
      <c r="A247" s="23"/>
    </row>
    <row r="249" spans="1:6" x14ac:dyDescent="0.2">
      <c r="A249" s="23"/>
    </row>
    <row r="251" spans="1:6" x14ac:dyDescent="0.2">
      <c r="A251" s="23"/>
    </row>
    <row r="253" spans="1:6" x14ac:dyDescent="0.2">
      <c r="A253" s="23"/>
    </row>
    <row r="255" spans="1:6" x14ac:dyDescent="0.2">
      <c r="A255" s="23"/>
    </row>
    <row r="256" spans="1:6" x14ac:dyDescent="0.2">
      <c r="A256" s="1" t="s">
        <v>134</v>
      </c>
    </row>
    <row r="258" spans="1:1" x14ac:dyDescent="0.2">
      <c r="A258" s="1" t="s">
        <v>135</v>
      </c>
    </row>
    <row r="259" spans="1:1" x14ac:dyDescent="0.2">
      <c r="A259" s="23"/>
    </row>
    <row r="260" spans="1:1" x14ac:dyDescent="0.2">
      <c r="A260" s="1" t="s">
        <v>162</v>
      </c>
    </row>
  </sheetData>
  <mergeCells count="4">
    <mergeCell ref="A1:F1"/>
    <mergeCell ref="A4:F4"/>
    <mergeCell ref="A241:F241"/>
    <mergeCell ref="A3:F3"/>
  </mergeCells>
  <phoneticPr fontId="3" type="noConversion"/>
  <printOptions gridLines="1"/>
  <pageMargins left="0" right="0" top="0.5" bottom="0.25" header="0.5" footer="0.25"/>
  <pageSetup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ORDINANCE</vt:lpstr>
      <vt:lpstr>Sheet3</vt:lpstr>
      <vt:lpstr>ORDINANCE!Print_Titles</vt:lpstr>
    </vt:vector>
  </TitlesOfParts>
  <Company>ccch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stallcope</dc:creator>
  <cp:lastModifiedBy>jennifers</cp:lastModifiedBy>
  <cp:lastPrinted>2022-12-08T16:31:04Z</cp:lastPrinted>
  <dcterms:created xsi:type="dcterms:W3CDTF">2007-11-29T14:45:25Z</dcterms:created>
  <dcterms:modified xsi:type="dcterms:W3CDTF">2022-12-21T14:46:54Z</dcterms:modified>
</cp:coreProperties>
</file>